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Jiné\2025\Režim VZ\Nadlimitní\TTO výměna chladících boxů - část EXPEDICE\ZD k vyhlášení\K vyhlášení\"/>
    </mc:Choice>
  </mc:AlternateContent>
  <bookViews>
    <workbookView xWindow="-120" yWindow="-120" windowWidth="29040" windowHeight="15720"/>
  </bookViews>
  <sheets>
    <sheet name="Stavba" sheetId="1" r:id="rId1"/>
    <sheet name="VzorPolozky" sheetId="10" state="hidden" r:id="rId2"/>
    <sheet name="VN ON" sheetId="12" r:id="rId3"/>
    <sheet name="Stavební" sheetId="13" r:id="rId4"/>
    <sheet name="Silnoproud" sheetId="14" r:id="rId5"/>
    <sheet name="SLP" sheetId="18" r:id="rId6"/>
    <sheet name="Chaldící boxy" sheetId="17" r:id="rId7"/>
  </sheets>
  <externalReferences>
    <externalReference r:id="rId8"/>
  </externalReferences>
  <definedNames>
    <definedName name="CelkemDPHVypocet" localSheetId="0">Stavba!$H$46</definedName>
    <definedName name="CenaCelkem">Stavba!$G$29</definedName>
    <definedName name="CenaCelkemBezDPH">Stavba!$G$28</definedName>
    <definedName name="CenaCelkemVypocet" localSheetId="0">Stavba!$I$46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4">Silnoproud!$1:$7</definedName>
    <definedName name="_xlnm.Print_Titles" localSheetId="3">Stavební!$1:$7</definedName>
    <definedName name="_xlnm.Print_Titles" localSheetId="2">'VN ON'!$1:$7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4">Silnoproud!$A$1:$Y$50</definedName>
    <definedName name="_xlnm.Print_Area" localSheetId="0">Stavba!$A$1:$J$85</definedName>
    <definedName name="_xlnm.Print_Area" localSheetId="3">Stavební!$A$1:$Y$197</definedName>
    <definedName name="_xlnm.Print_Area" localSheetId="2">'VN ON'!$A$1:$Y$46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8" l="1"/>
  <c r="Q13" i="18"/>
  <c r="O13" i="18"/>
  <c r="K13" i="18"/>
  <c r="I13" i="18"/>
  <c r="G13" i="18"/>
  <c r="M13" i="18" s="1"/>
  <c r="V12" i="18"/>
  <c r="Q12" i="18"/>
  <c r="O12" i="18"/>
  <c r="K12" i="18"/>
  <c r="I12" i="18"/>
  <c r="G12" i="18"/>
  <c r="M12" i="18" s="1"/>
  <c r="V11" i="18"/>
  <c r="Q11" i="18"/>
  <c r="O11" i="18"/>
  <c r="K11" i="18"/>
  <c r="I11" i="18"/>
  <c r="G11" i="18"/>
  <c r="M11" i="18" s="1"/>
  <c r="V10" i="18"/>
  <c r="Q10" i="18"/>
  <c r="O10" i="18"/>
  <c r="K10" i="18"/>
  <c r="I10" i="18"/>
  <c r="G10" i="18"/>
  <c r="M10" i="18" s="1"/>
  <c r="V9" i="18"/>
  <c r="Q9" i="18"/>
  <c r="O9" i="18"/>
  <c r="K9" i="18"/>
  <c r="I9" i="18"/>
  <c r="G9" i="18"/>
  <c r="M9" i="18" s="1"/>
  <c r="AF15" i="18"/>
  <c r="AE15" i="18"/>
  <c r="H314" i="17"/>
  <c r="J314" i="17" s="1"/>
  <c r="H313" i="17"/>
  <c r="J313" i="17" s="1"/>
  <c r="H312" i="17"/>
  <c r="J312" i="17" s="1"/>
  <c r="H311" i="17"/>
  <c r="J311" i="17" s="1"/>
  <c r="H310" i="17"/>
  <c r="J310" i="17" s="1"/>
  <c r="H309" i="17"/>
  <c r="J309" i="17" s="1"/>
  <c r="H308" i="17"/>
  <c r="J308" i="17" s="1"/>
  <c r="H307" i="17"/>
  <c r="J307" i="17" s="1"/>
  <c r="H306" i="17"/>
  <c r="J306" i="17" s="1"/>
  <c r="H305" i="17"/>
  <c r="J305" i="17" s="1"/>
  <c r="H304" i="17"/>
  <c r="H300" i="17"/>
  <c r="J300" i="17" s="1"/>
  <c r="H299" i="17"/>
  <c r="J299" i="17" s="1"/>
  <c r="H298" i="17"/>
  <c r="J298" i="17" s="1"/>
  <c r="H297" i="17"/>
  <c r="J297" i="17" s="1"/>
  <c r="H296" i="17"/>
  <c r="J296" i="17" s="1"/>
  <c r="H295" i="17"/>
  <c r="J295" i="17" s="1"/>
  <c r="H294" i="17"/>
  <c r="J294" i="17" s="1"/>
  <c r="H293" i="17"/>
  <c r="J293" i="17" s="1"/>
  <c r="H292" i="17"/>
  <c r="J292" i="17" s="1"/>
  <c r="H291" i="17"/>
  <c r="J291" i="17" s="1"/>
  <c r="H290" i="17"/>
  <c r="J290" i="17" s="1"/>
  <c r="H289" i="17"/>
  <c r="J289" i="17" s="1"/>
  <c r="H288" i="17"/>
  <c r="J288" i="17" s="1"/>
  <c r="H287" i="17"/>
  <c r="J287" i="17" s="1"/>
  <c r="H286" i="17"/>
  <c r="J286" i="17" s="1"/>
  <c r="H285" i="17"/>
  <c r="J285" i="17" s="1"/>
  <c r="H284" i="17"/>
  <c r="J284" i="17" s="1"/>
  <c r="H283" i="17"/>
  <c r="H282" i="17"/>
  <c r="J282" i="17" s="1"/>
  <c r="H281" i="17"/>
  <c r="J281" i="17" s="1"/>
  <c r="H280" i="17"/>
  <c r="J280" i="17" s="1"/>
  <c r="H279" i="17"/>
  <c r="J279" i="17" s="1"/>
  <c r="H275" i="17"/>
  <c r="J275" i="17" s="1"/>
  <c r="H274" i="17"/>
  <c r="J274" i="17" s="1"/>
  <c r="H273" i="17"/>
  <c r="J273" i="17" s="1"/>
  <c r="H272" i="17"/>
  <c r="J272" i="17" s="1"/>
  <c r="H271" i="17"/>
  <c r="J271" i="17" s="1"/>
  <c r="H270" i="17"/>
  <c r="J270" i="17" s="1"/>
  <c r="H269" i="17"/>
  <c r="J269" i="17" s="1"/>
  <c r="H268" i="17"/>
  <c r="J268" i="17" s="1"/>
  <c r="H267" i="17"/>
  <c r="J267" i="17" s="1"/>
  <c r="H266" i="17"/>
  <c r="J266" i="17" s="1"/>
  <c r="H265" i="17"/>
  <c r="J265" i="17" s="1"/>
  <c r="H264" i="17"/>
  <c r="J264" i="17" s="1"/>
  <c r="H263" i="17"/>
  <c r="J263" i="17" s="1"/>
  <c r="H262" i="17"/>
  <c r="J262" i="17" s="1"/>
  <c r="H261" i="17"/>
  <c r="J261" i="17" s="1"/>
  <c r="H260" i="17"/>
  <c r="J260" i="17" s="1"/>
  <c r="H259" i="17"/>
  <c r="J259" i="17" s="1"/>
  <c r="H258" i="17"/>
  <c r="J258" i="17" s="1"/>
  <c r="H257" i="17"/>
  <c r="J257" i="17" s="1"/>
  <c r="H256" i="17"/>
  <c r="J256" i="17" s="1"/>
  <c r="H255" i="17"/>
  <c r="J255" i="17" s="1"/>
  <c r="H254" i="17"/>
  <c r="J254" i="17" s="1"/>
  <c r="H253" i="17"/>
  <c r="J253" i="17" s="1"/>
  <c r="H252" i="17"/>
  <c r="J252" i="17" s="1"/>
  <c r="H251" i="17"/>
  <c r="J251" i="17" s="1"/>
  <c r="H250" i="17"/>
  <c r="J250" i="17" s="1"/>
  <c r="H249" i="17"/>
  <c r="J249" i="17" s="1"/>
  <c r="H248" i="17"/>
  <c r="J248" i="17" s="1"/>
  <c r="H247" i="17"/>
  <c r="J247" i="17" s="1"/>
  <c r="H246" i="17"/>
  <c r="J246" i="17" s="1"/>
  <c r="H245" i="17"/>
  <c r="J245" i="17" s="1"/>
  <c r="H244" i="17"/>
  <c r="J244" i="17" s="1"/>
  <c r="H243" i="17"/>
  <c r="J243" i="17" s="1"/>
  <c r="H242" i="17"/>
  <c r="J242" i="17" s="1"/>
  <c r="H241" i="17"/>
  <c r="H240" i="17"/>
  <c r="J240" i="17" s="1"/>
  <c r="H239" i="17"/>
  <c r="J239" i="17" s="1"/>
  <c r="H235" i="17"/>
  <c r="J235" i="17" s="1"/>
  <c r="H234" i="17"/>
  <c r="J234" i="17" s="1"/>
  <c r="H233" i="17"/>
  <c r="J233" i="17" s="1"/>
  <c r="H232" i="17"/>
  <c r="J232" i="17" s="1"/>
  <c r="H231" i="17"/>
  <c r="J231" i="17" s="1"/>
  <c r="H230" i="17"/>
  <c r="J230" i="17" s="1"/>
  <c r="H229" i="17"/>
  <c r="J229" i="17" s="1"/>
  <c r="H228" i="17"/>
  <c r="J228" i="17" s="1"/>
  <c r="H227" i="17"/>
  <c r="J227" i="17" s="1"/>
  <c r="H226" i="17"/>
  <c r="J226" i="17" s="1"/>
  <c r="H225" i="17"/>
  <c r="J225" i="17" s="1"/>
  <c r="H224" i="17"/>
  <c r="J224" i="17" s="1"/>
  <c r="H223" i="17"/>
  <c r="J223" i="17" s="1"/>
  <c r="H222" i="17"/>
  <c r="J222" i="17" s="1"/>
  <c r="H221" i="17"/>
  <c r="J221" i="17" s="1"/>
  <c r="H220" i="17"/>
  <c r="J220" i="17" s="1"/>
  <c r="H219" i="17"/>
  <c r="J219" i="17" s="1"/>
  <c r="H218" i="17"/>
  <c r="J218" i="17" s="1"/>
  <c r="H217" i="17"/>
  <c r="J217" i="17" s="1"/>
  <c r="H216" i="17"/>
  <c r="J216" i="17" s="1"/>
  <c r="H215" i="17"/>
  <c r="J215" i="17" s="1"/>
  <c r="H214" i="17"/>
  <c r="J214" i="17" s="1"/>
  <c r="H213" i="17"/>
  <c r="J213" i="17" s="1"/>
  <c r="H212" i="17"/>
  <c r="J212" i="17" s="1"/>
  <c r="H211" i="17"/>
  <c r="J211" i="17" s="1"/>
  <c r="H210" i="17"/>
  <c r="J210" i="17" s="1"/>
  <c r="H209" i="17"/>
  <c r="J209" i="17" s="1"/>
  <c r="H208" i="17"/>
  <c r="J208" i="17" s="1"/>
  <c r="H207" i="17"/>
  <c r="J207" i="17" s="1"/>
  <c r="H206" i="17"/>
  <c r="J206" i="17" s="1"/>
  <c r="H205" i="17"/>
  <c r="J205" i="17" s="1"/>
  <c r="H204" i="17"/>
  <c r="J204" i="17" s="1"/>
  <c r="H203" i="17"/>
  <c r="J203" i="17" s="1"/>
  <c r="H202" i="17"/>
  <c r="J202" i="17" s="1"/>
  <c r="H201" i="17"/>
  <c r="J201" i="17" s="1"/>
  <c r="H200" i="17"/>
  <c r="J200" i="17" s="1"/>
  <c r="H199" i="17"/>
  <c r="J199" i="17" s="1"/>
  <c r="H195" i="17"/>
  <c r="J195" i="17" s="1"/>
  <c r="H194" i="17"/>
  <c r="J194" i="17" s="1"/>
  <c r="H193" i="17"/>
  <c r="J193" i="17" s="1"/>
  <c r="H192" i="17"/>
  <c r="J192" i="17" s="1"/>
  <c r="H191" i="17"/>
  <c r="J191" i="17" s="1"/>
  <c r="H190" i="17"/>
  <c r="J190" i="17" s="1"/>
  <c r="H189" i="17"/>
  <c r="J189" i="17" s="1"/>
  <c r="H188" i="17"/>
  <c r="J188" i="17" s="1"/>
  <c r="H187" i="17"/>
  <c r="J187" i="17" s="1"/>
  <c r="H186" i="17"/>
  <c r="J186" i="17" s="1"/>
  <c r="H185" i="17"/>
  <c r="J185" i="17" s="1"/>
  <c r="H184" i="17"/>
  <c r="J184" i="17" s="1"/>
  <c r="H183" i="17"/>
  <c r="J183" i="17" s="1"/>
  <c r="H182" i="17"/>
  <c r="J182" i="17" s="1"/>
  <c r="H181" i="17"/>
  <c r="J181" i="17" s="1"/>
  <c r="H180" i="17"/>
  <c r="J180" i="17" s="1"/>
  <c r="H179" i="17"/>
  <c r="J179" i="17" s="1"/>
  <c r="H178" i="17"/>
  <c r="J178" i="17" s="1"/>
  <c r="H177" i="17"/>
  <c r="J177" i="17" s="1"/>
  <c r="H176" i="17"/>
  <c r="J176" i="17" s="1"/>
  <c r="H175" i="17"/>
  <c r="J175" i="17" s="1"/>
  <c r="H174" i="17"/>
  <c r="J174" i="17" s="1"/>
  <c r="H173" i="17"/>
  <c r="J173" i="17" s="1"/>
  <c r="H172" i="17"/>
  <c r="J172" i="17" s="1"/>
  <c r="H171" i="17"/>
  <c r="J171" i="17" s="1"/>
  <c r="H170" i="17"/>
  <c r="J170" i="17" s="1"/>
  <c r="H169" i="17"/>
  <c r="J169" i="17" s="1"/>
  <c r="H168" i="17"/>
  <c r="J168" i="17" s="1"/>
  <c r="H167" i="17"/>
  <c r="J167" i="17" s="1"/>
  <c r="H166" i="17"/>
  <c r="J166" i="17" s="1"/>
  <c r="H165" i="17"/>
  <c r="J165" i="17" s="1"/>
  <c r="H164" i="17"/>
  <c r="J164" i="17" s="1"/>
  <c r="H163" i="17"/>
  <c r="J163" i="17" s="1"/>
  <c r="H162" i="17"/>
  <c r="J162" i="17" s="1"/>
  <c r="H161" i="17"/>
  <c r="J161" i="17" s="1"/>
  <c r="H160" i="17"/>
  <c r="J160" i="17" s="1"/>
  <c r="H159" i="17"/>
  <c r="J159" i="17" s="1"/>
  <c r="H158" i="17"/>
  <c r="J158" i="17" s="1"/>
  <c r="H157" i="17"/>
  <c r="J157" i="17" s="1"/>
  <c r="H156" i="17"/>
  <c r="J156" i="17" s="1"/>
  <c r="H155" i="17"/>
  <c r="J155" i="17" s="1"/>
  <c r="H154" i="17"/>
  <c r="J154" i="17" s="1"/>
  <c r="H153" i="17"/>
  <c r="J153" i="17" s="1"/>
  <c r="H152" i="17"/>
  <c r="J152" i="17" s="1"/>
  <c r="H151" i="17"/>
  <c r="J151" i="17" s="1"/>
  <c r="H150" i="17"/>
  <c r="J150" i="17" s="1"/>
  <c r="H149" i="17"/>
  <c r="J149" i="17" s="1"/>
  <c r="H148" i="17"/>
  <c r="J148" i="17" s="1"/>
  <c r="H144" i="17"/>
  <c r="J144" i="17" s="1"/>
  <c r="H143" i="17"/>
  <c r="J143" i="17" s="1"/>
  <c r="H142" i="17"/>
  <c r="J142" i="17" s="1"/>
  <c r="H141" i="17"/>
  <c r="J141" i="17" s="1"/>
  <c r="H140" i="17"/>
  <c r="J140" i="17" s="1"/>
  <c r="H139" i="17"/>
  <c r="J139" i="17" s="1"/>
  <c r="H138" i="17"/>
  <c r="J138" i="17" s="1"/>
  <c r="H137" i="17"/>
  <c r="J137" i="17" s="1"/>
  <c r="H136" i="17"/>
  <c r="J136" i="17" s="1"/>
  <c r="H135" i="17"/>
  <c r="J135" i="17" s="1"/>
  <c r="H134" i="17"/>
  <c r="J134" i="17" s="1"/>
  <c r="H133" i="17"/>
  <c r="J133" i="17" s="1"/>
  <c r="H132" i="17"/>
  <c r="J132" i="17" s="1"/>
  <c r="H131" i="17"/>
  <c r="J131" i="17" s="1"/>
  <c r="H130" i="17"/>
  <c r="J130" i="17" s="1"/>
  <c r="H129" i="17"/>
  <c r="J129" i="17" s="1"/>
  <c r="H128" i="17"/>
  <c r="J128" i="17" s="1"/>
  <c r="H127" i="17"/>
  <c r="J127" i="17" s="1"/>
  <c r="H126" i="17"/>
  <c r="J126" i="17" s="1"/>
  <c r="H125" i="17"/>
  <c r="J125" i="17" s="1"/>
  <c r="H124" i="17"/>
  <c r="J124" i="17" s="1"/>
  <c r="H123" i="17"/>
  <c r="J123" i="17" s="1"/>
  <c r="H122" i="17"/>
  <c r="J122" i="17" s="1"/>
  <c r="H121" i="17"/>
  <c r="J121" i="17" s="1"/>
  <c r="H120" i="17"/>
  <c r="J120" i="17" s="1"/>
  <c r="H119" i="17"/>
  <c r="J119" i="17" s="1"/>
  <c r="H118" i="17"/>
  <c r="J118" i="17" s="1"/>
  <c r="H117" i="17"/>
  <c r="J117" i="17" s="1"/>
  <c r="H116" i="17"/>
  <c r="J116" i="17" s="1"/>
  <c r="H115" i="17"/>
  <c r="J115" i="17" s="1"/>
  <c r="H114" i="17"/>
  <c r="J114" i="17" s="1"/>
  <c r="H113" i="17"/>
  <c r="J113" i="17" s="1"/>
  <c r="H112" i="17"/>
  <c r="J112" i="17" s="1"/>
  <c r="H111" i="17"/>
  <c r="J111" i="17" s="1"/>
  <c r="H110" i="17"/>
  <c r="J110" i="17" s="1"/>
  <c r="H109" i="17"/>
  <c r="J109" i="17" s="1"/>
  <c r="H108" i="17"/>
  <c r="J108" i="17" s="1"/>
  <c r="H107" i="17"/>
  <c r="J107" i="17" s="1"/>
  <c r="H106" i="17"/>
  <c r="J106" i="17" s="1"/>
  <c r="H105" i="17"/>
  <c r="J105" i="17" s="1"/>
  <c r="H104" i="17"/>
  <c r="J104" i="17" s="1"/>
  <c r="H103" i="17"/>
  <c r="J103" i="17" s="1"/>
  <c r="H102" i="17"/>
  <c r="J102" i="17" s="1"/>
  <c r="H101" i="17"/>
  <c r="J101" i="17" s="1"/>
  <c r="H100" i="17"/>
  <c r="J100" i="17" s="1"/>
  <c r="H99" i="17"/>
  <c r="J99" i="17" s="1"/>
  <c r="H98" i="17"/>
  <c r="J98" i="17" s="1"/>
  <c r="H97" i="17"/>
  <c r="J97" i="17" s="1"/>
  <c r="H93" i="17"/>
  <c r="J93" i="17" s="1"/>
  <c r="H92" i="17"/>
  <c r="J92" i="17" s="1"/>
  <c r="H91" i="17"/>
  <c r="J91" i="17" s="1"/>
  <c r="H90" i="17"/>
  <c r="J90" i="17" s="1"/>
  <c r="H89" i="17"/>
  <c r="J89" i="17" s="1"/>
  <c r="H88" i="17"/>
  <c r="J88" i="17" s="1"/>
  <c r="H87" i="17"/>
  <c r="J87" i="17" s="1"/>
  <c r="H86" i="17"/>
  <c r="J86" i="17" s="1"/>
  <c r="H85" i="17"/>
  <c r="J85" i="17" s="1"/>
  <c r="H84" i="17"/>
  <c r="J84" i="17" s="1"/>
  <c r="H83" i="17"/>
  <c r="J83" i="17" s="1"/>
  <c r="H82" i="17"/>
  <c r="J82" i="17" s="1"/>
  <c r="H81" i="17"/>
  <c r="J81" i="17" s="1"/>
  <c r="H80" i="17"/>
  <c r="J80" i="17" s="1"/>
  <c r="H79" i="17"/>
  <c r="J79" i="17" s="1"/>
  <c r="H78" i="17"/>
  <c r="J78" i="17" s="1"/>
  <c r="H77" i="17"/>
  <c r="J77" i="17" s="1"/>
  <c r="H76" i="17"/>
  <c r="J76" i="17" s="1"/>
  <c r="H75" i="17"/>
  <c r="J75" i="17" s="1"/>
  <c r="H74" i="17"/>
  <c r="J74" i="17" s="1"/>
  <c r="H73" i="17"/>
  <c r="J73" i="17" s="1"/>
  <c r="H72" i="17"/>
  <c r="J72" i="17" s="1"/>
  <c r="H71" i="17"/>
  <c r="J71" i="17" s="1"/>
  <c r="H70" i="17"/>
  <c r="J70" i="17" s="1"/>
  <c r="H69" i="17"/>
  <c r="J69" i="17" s="1"/>
  <c r="H68" i="17"/>
  <c r="J68" i="17" s="1"/>
  <c r="H67" i="17"/>
  <c r="J67" i="17" s="1"/>
  <c r="H66" i="17"/>
  <c r="J66" i="17" s="1"/>
  <c r="H65" i="17"/>
  <c r="J65" i="17" s="1"/>
  <c r="H64" i="17"/>
  <c r="J64" i="17" s="1"/>
  <c r="H63" i="17"/>
  <c r="J63" i="17" s="1"/>
  <c r="H62" i="17"/>
  <c r="J62" i="17" s="1"/>
  <c r="H61" i="17"/>
  <c r="H56" i="17"/>
  <c r="J56" i="17" s="1"/>
  <c r="H55" i="17"/>
  <c r="J55" i="17" s="1"/>
  <c r="H54" i="17"/>
  <c r="J54" i="17" s="1"/>
  <c r="H53" i="17"/>
  <c r="J53" i="17" s="1"/>
  <c r="H52" i="17"/>
  <c r="J52" i="17" s="1"/>
  <c r="H51" i="17"/>
  <c r="J51" i="17" s="1"/>
  <c r="H50" i="17"/>
  <c r="J50" i="17" s="1"/>
  <c r="H49" i="17"/>
  <c r="J49" i="17" s="1"/>
  <c r="H48" i="17"/>
  <c r="J48" i="17" s="1"/>
  <c r="H47" i="17"/>
  <c r="J47" i="17" s="1"/>
  <c r="H46" i="17"/>
  <c r="H45" i="17"/>
  <c r="J45" i="17" s="1"/>
  <c r="H41" i="17"/>
  <c r="J41" i="17" s="1"/>
  <c r="H40" i="17"/>
  <c r="J40" i="17" s="1"/>
  <c r="H39" i="17"/>
  <c r="J39" i="17" s="1"/>
  <c r="H38" i="17"/>
  <c r="J38" i="17" s="1"/>
  <c r="H37" i="17"/>
  <c r="J37" i="17" s="1"/>
  <c r="H36" i="17"/>
  <c r="J36" i="17" s="1"/>
  <c r="H35" i="17"/>
  <c r="J35" i="17" s="1"/>
  <c r="H34" i="17"/>
  <c r="J34" i="17" s="1"/>
  <c r="H33" i="17"/>
  <c r="J33" i="17" s="1"/>
  <c r="H32" i="17"/>
  <c r="J32" i="17" s="1"/>
  <c r="H31" i="17"/>
  <c r="J31" i="17" s="1"/>
  <c r="H30" i="17"/>
  <c r="J30" i="17" s="1"/>
  <c r="H29" i="17"/>
  <c r="J29" i="17" s="1"/>
  <c r="H28" i="17"/>
  <c r="H42" i="17" s="1"/>
  <c r="H27" i="17"/>
  <c r="J27" i="17" s="1"/>
  <c r="H23" i="17"/>
  <c r="J23" i="17" s="1"/>
  <c r="H22" i="17"/>
  <c r="J22" i="17" s="1"/>
  <c r="H21" i="17"/>
  <c r="J21" i="17" s="1"/>
  <c r="H20" i="17"/>
  <c r="J20" i="17" s="1"/>
  <c r="H19" i="17"/>
  <c r="J19" i="17" s="1"/>
  <c r="H18" i="17"/>
  <c r="J18" i="17" s="1"/>
  <c r="H17" i="17"/>
  <c r="J17" i="17" s="1"/>
  <c r="H16" i="17"/>
  <c r="J16" i="17" s="1"/>
  <c r="H15" i="17"/>
  <c r="J15" i="17" s="1"/>
  <c r="H14" i="17"/>
  <c r="J14" i="17" s="1"/>
  <c r="H13" i="17"/>
  <c r="J13" i="17" s="1"/>
  <c r="H12" i="17"/>
  <c r="J12" i="17" s="1"/>
  <c r="H11" i="17"/>
  <c r="J11" i="17" s="1"/>
  <c r="H10" i="17"/>
  <c r="J10" i="17" s="1"/>
  <c r="H9" i="17"/>
  <c r="J9" i="17" s="1"/>
  <c r="H8" i="17"/>
  <c r="J8" i="17" s="1"/>
  <c r="H7" i="17"/>
  <c r="J7" i="17" s="1"/>
  <c r="H6" i="17"/>
  <c r="J6" i="17" s="1"/>
  <c r="F45" i="1"/>
  <c r="G8" i="18" l="1"/>
  <c r="G15" i="18" s="1"/>
  <c r="H315" i="17"/>
  <c r="H301" i="17"/>
  <c r="H276" i="17"/>
  <c r="H94" i="17"/>
  <c r="H57" i="17"/>
  <c r="I8" i="18"/>
  <c r="Q8" i="18"/>
  <c r="O8" i="18"/>
  <c r="K8" i="18"/>
  <c r="V8" i="18"/>
  <c r="M8" i="18"/>
  <c r="J196" i="17"/>
  <c r="J236" i="17"/>
  <c r="J145" i="17"/>
  <c r="J24" i="17"/>
  <c r="J241" i="17"/>
  <c r="J276" i="17" s="1"/>
  <c r="J28" i="17"/>
  <c r="J42" i="17" s="1"/>
  <c r="J283" i="17"/>
  <c r="J301" i="17" s="1"/>
  <c r="H236" i="17"/>
  <c r="J61" i="17"/>
  <c r="J94" i="17" s="1"/>
  <c r="J46" i="17"/>
  <c r="J57" i="17" s="1"/>
  <c r="J304" i="17"/>
  <c r="J315" i="17" s="1"/>
  <c r="H145" i="17"/>
  <c r="H24" i="17"/>
  <c r="H196" i="17"/>
  <c r="H318" i="17" l="1"/>
  <c r="T323" i="17" s="1"/>
  <c r="G45" i="1" s="1"/>
  <c r="H45" i="1" s="1"/>
  <c r="I45" i="1" s="1"/>
  <c r="I84" i="1"/>
  <c r="I83" i="1"/>
  <c r="G44" i="1"/>
  <c r="H44" i="1" s="1"/>
  <c r="I44" i="1" s="1"/>
  <c r="J318" i="17"/>
  <c r="G9" i="14" l="1"/>
  <c r="G8" i="14" s="1"/>
  <c r="I9" i="14"/>
  <c r="I8" i="14" s="1"/>
  <c r="K9" i="14"/>
  <c r="K8" i="14" s="1"/>
  <c r="O9" i="14"/>
  <c r="O8" i="14" s="1"/>
  <c r="Q9" i="14"/>
  <c r="Q8" i="14" s="1"/>
  <c r="V9" i="14"/>
  <c r="V8" i="14" s="1"/>
  <c r="G11" i="14"/>
  <c r="G10" i="14" s="1"/>
  <c r="I11" i="14"/>
  <c r="I10" i="14" s="1"/>
  <c r="K11" i="14"/>
  <c r="K10" i="14" s="1"/>
  <c r="O11" i="14"/>
  <c r="O10" i="14" s="1"/>
  <c r="Q11" i="14"/>
  <c r="Q10" i="14" s="1"/>
  <c r="V11" i="14"/>
  <c r="V10" i="14" s="1"/>
  <c r="G14" i="14"/>
  <c r="G13" i="14" s="1"/>
  <c r="I14" i="14"/>
  <c r="I13" i="14" s="1"/>
  <c r="K14" i="14"/>
  <c r="K13" i="14" s="1"/>
  <c r="O14" i="14"/>
  <c r="O13" i="14" s="1"/>
  <c r="Q14" i="14"/>
  <c r="Q13" i="14" s="1"/>
  <c r="V14" i="14"/>
  <c r="V13" i="14" s="1"/>
  <c r="G16" i="14"/>
  <c r="I16" i="14"/>
  <c r="K16" i="14"/>
  <c r="M16" i="14"/>
  <c r="O16" i="14"/>
  <c r="Q16" i="14"/>
  <c r="V16" i="14"/>
  <c r="G17" i="14"/>
  <c r="I17" i="14"/>
  <c r="K17" i="14"/>
  <c r="M17" i="14"/>
  <c r="O17" i="14"/>
  <c r="Q17" i="14"/>
  <c r="V17" i="14"/>
  <c r="G18" i="14"/>
  <c r="I18" i="14"/>
  <c r="K18" i="14"/>
  <c r="M18" i="14"/>
  <c r="O18" i="14"/>
  <c r="Q18" i="14"/>
  <c r="V18" i="14"/>
  <c r="G19" i="14"/>
  <c r="I19" i="14"/>
  <c r="K19" i="14"/>
  <c r="M19" i="14"/>
  <c r="O19" i="14"/>
  <c r="Q19" i="14"/>
  <c r="V19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2" i="14"/>
  <c r="M22" i="14" s="1"/>
  <c r="I22" i="14"/>
  <c r="K22" i="14"/>
  <c r="O22" i="14"/>
  <c r="Q22" i="14"/>
  <c r="V22" i="14"/>
  <c r="G23" i="14"/>
  <c r="M23" i="14" s="1"/>
  <c r="I23" i="14"/>
  <c r="K23" i="14"/>
  <c r="O23" i="14"/>
  <c r="Q23" i="14"/>
  <c r="V23" i="14"/>
  <c r="G24" i="14"/>
  <c r="M24" i="14" s="1"/>
  <c r="I24" i="14"/>
  <c r="K24" i="14"/>
  <c r="O24" i="14"/>
  <c r="Q24" i="14"/>
  <c r="V24" i="14"/>
  <c r="G25" i="14"/>
  <c r="I25" i="14"/>
  <c r="K25" i="14"/>
  <c r="M25" i="14"/>
  <c r="O25" i="14"/>
  <c r="Q25" i="14"/>
  <c r="V25" i="14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Q28" i="14"/>
  <c r="V28" i="14"/>
  <c r="G29" i="14"/>
  <c r="I29" i="14"/>
  <c r="K29" i="14"/>
  <c r="M29" i="14"/>
  <c r="O29" i="14"/>
  <c r="Q29" i="14"/>
  <c r="V29" i="14"/>
  <c r="G31" i="14"/>
  <c r="I31" i="14"/>
  <c r="K31" i="14"/>
  <c r="M31" i="14"/>
  <c r="O31" i="14"/>
  <c r="Q31" i="14"/>
  <c r="V31" i="14"/>
  <c r="G32" i="14"/>
  <c r="M32" i="14" s="1"/>
  <c r="I32" i="14"/>
  <c r="K32" i="14"/>
  <c r="O32" i="14"/>
  <c r="Q32" i="14"/>
  <c r="V32" i="14"/>
  <c r="G33" i="14"/>
  <c r="I33" i="14"/>
  <c r="K33" i="14"/>
  <c r="M33" i="14"/>
  <c r="O33" i="14"/>
  <c r="Q33" i="14"/>
  <c r="V33" i="14"/>
  <c r="G35" i="14"/>
  <c r="M35" i="14" s="1"/>
  <c r="I35" i="14"/>
  <c r="K35" i="14"/>
  <c r="O35" i="14"/>
  <c r="Q35" i="14"/>
  <c r="V35" i="14"/>
  <c r="G36" i="14"/>
  <c r="I36" i="14"/>
  <c r="K36" i="14"/>
  <c r="M36" i="14"/>
  <c r="O36" i="14"/>
  <c r="Q36" i="14"/>
  <c r="V36" i="14"/>
  <c r="G38" i="14"/>
  <c r="G37" i="14" s="1"/>
  <c r="I38" i="14"/>
  <c r="I37" i="14" s="1"/>
  <c r="K38" i="14"/>
  <c r="K37" i="14" s="1"/>
  <c r="O38" i="14"/>
  <c r="O37" i="14" s="1"/>
  <c r="Q38" i="14"/>
  <c r="Q37" i="14" s="1"/>
  <c r="V38" i="14"/>
  <c r="V37" i="14" s="1"/>
  <c r="AE40" i="14"/>
  <c r="F43" i="1" s="1"/>
  <c r="BA128" i="13"/>
  <c r="BA124" i="13"/>
  <c r="G9" i="13"/>
  <c r="I9" i="13"/>
  <c r="K9" i="13"/>
  <c r="M9" i="13"/>
  <c r="O9" i="13"/>
  <c r="Q9" i="13"/>
  <c r="V9" i="13"/>
  <c r="G11" i="13"/>
  <c r="I11" i="13"/>
  <c r="K11" i="13"/>
  <c r="M11" i="13"/>
  <c r="O11" i="13"/>
  <c r="Q11" i="13"/>
  <c r="V11" i="13"/>
  <c r="G12" i="13"/>
  <c r="I12" i="13"/>
  <c r="K12" i="13"/>
  <c r="M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20" i="13"/>
  <c r="I20" i="13"/>
  <c r="K20" i="13"/>
  <c r="M20" i="13"/>
  <c r="O20" i="13"/>
  <c r="Q20" i="13"/>
  <c r="V20" i="13"/>
  <c r="G24" i="13"/>
  <c r="I24" i="13"/>
  <c r="K24" i="13"/>
  <c r="M24" i="13"/>
  <c r="O24" i="13"/>
  <c r="Q24" i="13"/>
  <c r="V24" i="13"/>
  <c r="G28" i="13"/>
  <c r="M28" i="13" s="1"/>
  <c r="I28" i="13"/>
  <c r="K28" i="13"/>
  <c r="O28" i="13"/>
  <c r="Q28" i="13"/>
  <c r="V28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6" i="13"/>
  <c r="M36" i="13" s="1"/>
  <c r="I36" i="13"/>
  <c r="K36" i="13"/>
  <c r="O36" i="13"/>
  <c r="Q36" i="13"/>
  <c r="V36" i="13"/>
  <c r="G38" i="13"/>
  <c r="M38" i="13" s="1"/>
  <c r="I38" i="13"/>
  <c r="K38" i="13"/>
  <c r="O38" i="13"/>
  <c r="Q38" i="13"/>
  <c r="V38" i="13"/>
  <c r="G41" i="13"/>
  <c r="M41" i="13" s="1"/>
  <c r="I41" i="13"/>
  <c r="K41" i="13"/>
  <c r="O41" i="13"/>
  <c r="Q41" i="13"/>
  <c r="V41" i="13"/>
  <c r="G46" i="13"/>
  <c r="I46" i="13"/>
  <c r="K46" i="13"/>
  <c r="M46" i="13"/>
  <c r="O46" i="13"/>
  <c r="Q46" i="13"/>
  <c r="V46" i="13"/>
  <c r="G49" i="13"/>
  <c r="M49" i="13" s="1"/>
  <c r="I49" i="13"/>
  <c r="K49" i="13"/>
  <c r="O49" i="13"/>
  <c r="Q49" i="13"/>
  <c r="V49" i="13"/>
  <c r="G55" i="13"/>
  <c r="I55" i="13"/>
  <c r="K55" i="13"/>
  <c r="M55" i="13"/>
  <c r="O55" i="13"/>
  <c r="Q55" i="13"/>
  <c r="V55" i="13"/>
  <c r="G61" i="13"/>
  <c r="I61" i="13"/>
  <c r="K61" i="13"/>
  <c r="M61" i="13"/>
  <c r="O61" i="13"/>
  <c r="Q61" i="13"/>
  <c r="V61" i="13"/>
  <c r="G67" i="13"/>
  <c r="M67" i="13" s="1"/>
  <c r="I67" i="13"/>
  <c r="K67" i="13"/>
  <c r="O67" i="13"/>
  <c r="Q67" i="13"/>
  <c r="V67" i="13"/>
  <c r="G69" i="13"/>
  <c r="M69" i="13" s="1"/>
  <c r="I69" i="13"/>
  <c r="K69" i="13"/>
  <c r="O69" i="13"/>
  <c r="Q69" i="13"/>
  <c r="V69" i="13"/>
  <c r="G70" i="13"/>
  <c r="I70" i="13"/>
  <c r="K70" i="13"/>
  <c r="M70" i="13"/>
  <c r="O70" i="13"/>
  <c r="Q70" i="13"/>
  <c r="V70" i="13"/>
  <c r="G72" i="13"/>
  <c r="I72" i="13"/>
  <c r="K72" i="13"/>
  <c r="M72" i="13"/>
  <c r="O72" i="13"/>
  <c r="Q72" i="13"/>
  <c r="V72" i="13"/>
  <c r="G74" i="13"/>
  <c r="M74" i="13" s="1"/>
  <c r="I74" i="13"/>
  <c r="K74" i="13"/>
  <c r="O74" i="13"/>
  <c r="Q74" i="13"/>
  <c r="V74" i="13"/>
  <c r="G76" i="13"/>
  <c r="I76" i="13"/>
  <c r="K76" i="13"/>
  <c r="M76" i="13"/>
  <c r="O76" i="13"/>
  <c r="Q76" i="13"/>
  <c r="V76" i="13"/>
  <c r="G78" i="13"/>
  <c r="M78" i="13" s="1"/>
  <c r="I78" i="13"/>
  <c r="K78" i="13"/>
  <c r="O78" i="13"/>
  <c r="Q78" i="13"/>
  <c r="V78" i="13"/>
  <c r="G82" i="13"/>
  <c r="G81" i="13" s="1"/>
  <c r="I67" i="1" s="1"/>
  <c r="I82" i="13"/>
  <c r="I81" i="13" s="1"/>
  <c r="K82" i="13"/>
  <c r="K81" i="13" s="1"/>
  <c r="M82" i="13"/>
  <c r="M81" i="13" s="1"/>
  <c r="O82" i="13"/>
  <c r="O81" i="13" s="1"/>
  <c r="Q82" i="13"/>
  <c r="Q81" i="13" s="1"/>
  <c r="V82" i="13"/>
  <c r="V81" i="13" s="1"/>
  <c r="G84" i="13"/>
  <c r="G83" i="13" s="1"/>
  <c r="I68" i="1" s="1"/>
  <c r="I84" i="13"/>
  <c r="I83" i="13" s="1"/>
  <c r="K84" i="13"/>
  <c r="K83" i="13" s="1"/>
  <c r="O84" i="13"/>
  <c r="O83" i="13" s="1"/>
  <c r="Q84" i="13"/>
  <c r="Q83" i="13" s="1"/>
  <c r="V84" i="13"/>
  <c r="V83" i="13" s="1"/>
  <c r="G86" i="13"/>
  <c r="I86" i="13"/>
  <c r="K86" i="13"/>
  <c r="M86" i="13"/>
  <c r="O86" i="13"/>
  <c r="Q86" i="13"/>
  <c r="V86" i="13"/>
  <c r="G90" i="13"/>
  <c r="M90" i="13" s="1"/>
  <c r="I90" i="13"/>
  <c r="K90" i="13"/>
  <c r="O90" i="13"/>
  <c r="Q90" i="13"/>
  <c r="V90" i="13"/>
  <c r="G96" i="13"/>
  <c r="M96" i="13" s="1"/>
  <c r="I96" i="13"/>
  <c r="K96" i="13"/>
  <c r="O96" i="13"/>
  <c r="Q96" i="13"/>
  <c r="V96" i="13"/>
  <c r="G101" i="13"/>
  <c r="M101" i="13" s="1"/>
  <c r="I101" i="13"/>
  <c r="K101" i="13"/>
  <c r="O101" i="13"/>
  <c r="Q101" i="13"/>
  <c r="V101" i="13"/>
  <c r="G103" i="13"/>
  <c r="I103" i="13"/>
  <c r="K103" i="13"/>
  <c r="M103" i="13"/>
  <c r="O103" i="13"/>
  <c r="Q103" i="13"/>
  <c r="V103" i="13"/>
  <c r="G104" i="13"/>
  <c r="I104" i="13"/>
  <c r="K104" i="13"/>
  <c r="M104" i="13"/>
  <c r="O104" i="13"/>
  <c r="Q104" i="13"/>
  <c r="V104" i="13"/>
  <c r="G106" i="13"/>
  <c r="M106" i="13" s="1"/>
  <c r="I106" i="13"/>
  <c r="K106" i="13"/>
  <c r="O106" i="13"/>
  <c r="Q106" i="13"/>
  <c r="V106" i="13"/>
  <c r="G107" i="13"/>
  <c r="I107" i="13"/>
  <c r="K107" i="13"/>
  <c r="M107" i="13"/>
  <c r="O107" i="13"/>
  <c r="Q107" i="13"/>
  <c r="V107" i="13"/>
  <c r="G108" i="13"/>
  <c r="M108" i="13" s="1"/>
  <c r="I108" i="13"/>
  <c r="K108" i="13"/>
  <c r="O108" i="13"/>
  <c r="Q108" i="13"/>
  <c r="V108" i="13"/>
  <c r="G109" i="13"/>
  <c r="I109" i="13"/>
  <c r="K109" i="13"/>
  <c r="M109" i="13"/>
  <c r="O109" i="13"/>
  <c r="Q109" i="13"/>
  <c r="V109" i="13"/>
  <c r="G110" i="13"/>
  <c r="I110" i="13"/>
  <c r="K110" i="13"/>
  <c r="M110" i="13"/>
  <c r="O110" i="13"/>
  <c r="Q110" i="13"/>
  <c r="V110" i="13"/>
  <c r="G112" i="13"/>
  <c r="M112" i="13" s="1"/>
  <c r="I112" i="13"/>
  <c r="K112" i="13"/>
  <c r="O112" i="13"/>
  <c r="Q112" i="13"/>
  <c r="V112" i="13"/>
  <c r="G114" i="13"/>
  <c r="M114" i="13" s="1"/>
  <c r="I114" i="13"/>
  <c r="K114" i="13"/>
  <c r="O114" i="13"/>
  <c r="Q114" i="13"/>
  <c r="V114" i="13"/>
  <c r="G116" i="13"/>
  <c r="I116" i="13"/>
  <c r="K116" i="13"/>
  <c r="M116" i="13"/>
  <c r="O116" i="13"/>
  <c r="Q116" i="13"/>
  <c r="V116" i="13"/>
  <c r="G118" i="13"/>
  <c r="M118" i="13" s="1"/>
  <c r="I118" i="13"/>
  <c r="K118" i="13"/>
  <c r="O118" i="13"/>
  <c r="Q118" i="13"/>
  <c r="V118" i="13"/>
  <c r="G119" i="13"/>
  <c r="M119" i="13" s="1"/>
  <c r="I119" i="13"/>
  <c r="K119" i="13"/>
  <c r="O119" i="13"/>
  <c r="Q119" i="13"/>
  <c r="V119" i="13"/>
  <c r="G121" i="13"/>
  <c r="G120" i="13" s="1"/>
  <c r="I71" i="1" s="1"/>
  <c r="I121" i="13"/>
  <c r="I120" i="13" s="1"/>
  <c r="K121" i="13"/>
  <c r="K120" i="13" s="1"/>
  <c r="O121" i="13"/>
  <c r="O120" i="13" s="1"/>
  <c r="Q121" i="13"/>
  <c r="Q120" i="13" s="1"/>
  <c r="V121" i="13"/>
  <c r="V120" i="13" s="1"/>
  <c r="G123" i="13"/>
  <c r="G122" i="13" s="1"/>
  <c r="I72" i="1" s="1"/>
  <c r="I123" i="13"/>
  <c r="I122" i="13" s="1"/>
  <c r="K123" i="13"/>
  <c r="K122" i="13" s="1"/>
  <c r="O123" i="13"/>
  <c r="O122" i="13" s="1"/>
  <c r="Q123" i="13"/>
  <c r="Q122" i="13" s="1"/>
  <c r="V123" i="13"/>
  <c r="V122" i="13" s="1"/>
  <c r="G127" i="13"/>
  <c r="G126" i="13" s="1"/>
  <c r="I73" i="1" s="1"/>
  <c r="I127" i="13"/>
  <c r="I126" i="13" s="1"/>
  <c r="K127" i="13"/>
  <c r="K126" i="13" s="1"/>
  <c r="M127" i="13"/>
  <c r="M126" i="13" s="1"/>
  <c r="O127" i="13"/>
  <c r="O126" i="13" s="1"/>
  <c r="Q127" i="13"/>
  <c r="Q126" i="13" s="1"/>
  <c r="V127" i="13"/>
  <c r="V126" i="13" s="1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G132" i="13"/>
  <c r="M132" i="13" s="1"/>
  <c r="I132" i="13"/>
  <c r="K132" i="13"/>
  <c r="O132" i="13"/>
  <c r="Q132" i="13"/>
  <c r="V132" i="13"/>
  <c r="G133" i="13"/>
  <c r="I133" i="13"/>
  <c r="K133" i="13"/>
  <c r="M133" i="13"/>
  <c r="O133" i="13"/>
  <c r="Q133" i="13"/>
  <c r="V133" i="13"/>
  <c r="G134" i="13"/>
  <c r="M134" i="13" s="1"/>
  <c r="I134" i="13"/>
  <c r="K134" i="13"/>
  <c r="O134" i="13"/>
  <c r="Q134" i="13"/>
  <c r="V134" i="13"/>
  <c r="G136" i="13"/>
  <c r="I136" i="13"/>
  <c r="K136" i="13"/>
  <c r="M136" i="13"/>
  <c r="O136" i="13"/>
  <c r="Q136" i="13"/>
  <c r="V136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7" i="13"/>
  <c r="I147" i="13"/>
  <c r="K147" i="13"/>
  <c r="M147" i="13"/>
  <c r="O147" i="13"/>
  <c r="Q147" i="13"/>
  <c r="V147" i="13"/>
  <c r="G148" i="13"/>
  <c r="M148" i="13" s="1"/>
  <c r="I148" i="13"/>
  <c r="K148" i="13"/>
  <c r="O148" i="13"/>
  <c r="Q148" i="13"/>
  <c r="V148" i="13"/>
  <c r="G154" i="13"/>
  <c r="I154" i="13"/>
  <c r="K154" i="13"/>
  <c r="M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I156" i="13"/>
  <c r="K156" i="13"/>
  <c r="M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I158" i="13"/>
  <c r="K158" i="13"/>
  <c r="M158" i="13"/>
  <c r="O158" i="13"/>
  <c r="Q158" i="13"/>
  <c r="V158" i="13"/>
  <c r="G161" i="13"/>
  <c r="G160" i="13" s="1"/>
  <c r="I77" i="1" s="1"/>
  <c r="I161" i="13"/>
  <c r="I160" i="13" s="1"/>
  <c r="K161" i="13"/>
  <c r="K160" i="13" s="1"/>
  <c r="O161" i="13"/>
  <c r="O160" i="13" s="1"/>
  <c r="Q161" i="13"/>
  <c r="Q160" i="13" s="1"/>
  <c r="V161" i="13"/>
  <c r="V160" i="13" s="1"/>
  <c r="G168" i="13"/>
  <c r="M168" i="13" s="1"/>
  <c r="I168" i="13"/>
  <c r="K168" i="13"/>
  <c r="O168" i="13"/>
  <c r="Q168" i="13"/>
  <c r="V168" i="13"/>
  <c r="G173" i="13"/>
  <c r="M173" i="13" s="1"/>
  <c r="I173" i="13"/>
  <c r="K173" i="13"/>
  <c r="O173" i="13"/>
  <c r="Q173" i="13"/>
  <c r="V173" i="13"/>
  <c r="G175" i="13"/>
  <c r="I175" i="13"/>
  <c r="K175" i="13"/>
  <c r="M175" i="13"/>
  <c r="O175" i="13"/>
  <c r="Q175" i="13"/>
  <c r="V175" i="13"/>
  <c r="G176" i="13"/>
  <c r="I176" i="13"/>
  <c r="K176" i="13"/>
  <c r="M176" i="13"/>
  <c r="O176" i="13"/>
  <c r="Q176" i="13"/>
  <c r="V176" i="13"/>
  <c r="G178" i="13"/>
  <c r="M178" i="13" s="1"/>
  <c r="I178" i="13"/>
  <c r="K178" i="13"/>
  <c r="O178" i="13"/>
  <c r="Q178" i="13"/>
  <c r="V178" i="13"/>
  <c r="G179" i="13"/>
  <c r="I179" i="13"/>
  <c r="K179" i="13"/>
  <c r="M179" i="13"/>
  <c r="O179" i="13"/>
  <c r="Q179" i="13"/>
  <c r="V179" i="13"/>
  <c r="G180" i="13"/>
  <c r="M180" i="13" s="1"/>
  <c r="I180" i="13"/>
  <c r="K180" i="13"/>
  <c r="O180" i="13"/>
  <c r="Q180" i="13"/>
  <c r="V180" i="13"/>
  <c r="G182" i="13"/>
  <c r="I182" i="13"/>
  <c r="K182" i="13"/>
  <c r="O182" i="13"/>
  <c r="Q182" i="13"/>
  <c r="V182" i="13"/>
  <c r="G183" i="13"/>
  <c r="I183" i="13"/>
  <c r="K183" i="13"/>
  <c r="M183" i="13"/>
  <c r="O183" i="13"/>
  <c r="Q183" i="13"/>
  <c r="V183" i="13"/>
  <c r="G185" i="13"/>
  <c r="M185" i="13" s="1"/>
  <c r="I185" i="13"/>
  <c r="K185" i="13"/>
  <c r="O185" i="13"/>
  <c r="Q185" i="13"/>
  <c r="V185" i="13"/>
  <c r="AE187" i="13"/>
  <c r="F42" i="1" s="1"/>
  <c r="BA33" i="12"/>
  <c r="BA31" i="12"/>
  <c r="BA16" i="12"/>
  <c r="BA14" i="12"/>
  <c r="BA12" i="12"/>
  <c r="BA10" i="12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AE36" i="12"/>
  <c r="J28" i="1"/>
  <c r="J26" i="1"/>
  <c r="G38" i="1"/>
  <c r="F38" i="1"/>
  <c r="J23" i="1"/>
  <c r="J24" i="1"/>
  <c r="J25" i="1"/>
  <c r="J27" i="1"/>
  <c r="E24" i="1"/>
  <c r="E26" i="1"/>
  <c r="M9" i="14" l="1"/>
  <c r="M8" i="14" s="1"/>
  <c r="M11" i="14"/>
  <c r="M10" i="14" s="1"/>
  <c r="M14" i="14"/>
  <c r="M13" i="14" s="1"/>
  <c r="AF40" i="14"/>
  <c r="G43" i="1" s="1"/>
  <c r="H43" i="1" s="1"/>
  <c r="I43" i="1" s="1"/>
  <c r="M38" i="14"/>
  <c r="M37" i="14" s="1"/>
  <c r="M84" i="13"/>
  <c r="M83" i="13" s="1"/>
  <c r="M121" i="13"/>
  <c r="M120" i="13" s="1"/>
  <c r="M123" i="13"/>
  <c r="M122" i="13" s="1"/>
  <c r="M161" i="13"/>
  <c r="M160" i="13" s="1"/>
  <c r="AF187" i="13"/>
  <c r="G42" i="1" s="1"/>
  <c r="H42" i="1" s="1"/>
  <c r="I42" i="1" s="1"/>
  <c r="F40" i="1"/>
  <c r="M182" i="13"/>
  <c r="AF36" i="12"/>
  <c r="G41" i="1" s="1"/>
  <c r="F41" i="1"/>
  <c r="F39" i="1"/>
  <c r="V30" i="14"/>
  <c r="Q30" i="14"/>
  <c r="O30" i="14"/>
  <c r="M30" i="14"/>
  <c r="K30" i="14"/>
  <c r="I30" i="14"/>
  <c r="G30" i="14"/>
  <c r="V15" i="14"/>
  <c r="Q15" i="14"/>
  <c r="O15" i="14"/>
  <c r="M15" i="14"/>
  <c r="K15" i="14"/>
  <c r="I15" i="14"/>
  <c r="G15" i="14"/>
  <c r="V177" i="13"/>
  <c r="Q177" i="13"/>
  <c r="O177" i="13"/>
  <c r="M177" i="13"/>
  <c r="K177" i="13"/>
  <c r="I177" i="13"/>
  <c r="G177" i="13"/>
  <c r="V174" i="13"/>
  <c r="Q174" i="13"/>
  <c r="O174" i="13"/>
  <c r="M174" i="13"/>
  <c r="K174" i="13"/>
  <c r="I174" i="13"/>
  <c r="G174" i="13"/>
  <c r="V167" i="13"/>
  <c r="Q167" i="13"/>
  <c r="O167" i="13"/>
  <c r="M167" i="13"/>
  <c r="K167" i="13"/>
  <c r="I167" i="13"/>
  <c r="G167" i="13"/>
  <c r="I78" i="1" s="1"/>
  <c r="V144" i="13"/>
  <c r="Q144" i="13"/>
  <c r="O144" i="13"/>
  <c r="M144" i="13"/>
  <c r="K144" i="13"/>
  <c r="I144" i="13"/>
  <c r="G144" i="13"/>
  <c r="I76" i="1" s="1"/>
  <c r="V135" i="13"/>
  <c r="Q135" i="13"/>
  <c r="O135" i="13"/>
  <c r="M135" i="13"/>
  <c r="K135" i="13"/>
  <c r="I135" i="13"/>
  <c r="G135" i="13"/>
  <c r="I75" i="1" s="1"/>
  <c r="V129" i="13"/>
  <c r="Q129" i="13"/>
  <c r="O129" i="13"/>
  <c r="M129" i="13"/>
  <c r="K129" i="13"/>
  <c r="I129" i="13"/>
  <c r="G129" i="13"/>
  <c r="I74" i="1" s="1"/>
  <c r="V117" i="13"/>
  <c r="Q117" i="13"/>
  <c r="O117" i="13"/>
  <c r="M117" i="13"/>
  <c r="K117" i="13"/>
  <c r="I117" i="13"/>
  <c r="G117" i="13"/>
  <c r="I70" i="1" s="1"/>
  <c r="V85" i="13"/>
  <c r="Q85" i="13"/>
  <c r="O85" i="13"/>
  <c r="M85" i="13"/>
  <c r="K85" i="13"/>
  <c r="I85" i="13"/>
  <c r="G85" i="13"/>
  <c r="I69" i="1" s="1"/>
  <c r="V75" i="13"/>
  <c r="Q75" i="13"/>
  <c r="O75" i="13"/>
  <c r="M75" i="13"/>
  <c r="K75" i="13"/>
  <c r="I75" i="13"/>
  <c r="G75" i="13"/>
  <c r="I66" i="1" s="1"/>
  <c r="V71" i="13"/>
  <c r="Q71" i="13"/>
  <c r="O71" i="13"/>
  <c r="M71" i="13"/>
  <c r="K71" i="13"/>
  <c r="I71" i="13"/>
  <c r="G71" i="13"/>
  <c r="I65" i="1" s="1"/>
  <c r="V48" i="13"/>
  <c r="Q48" i="13"/>
  <c r="O48" i="13"/>
  <c r="M48" i="13"/>
  <c r="K48" i="13"/>
  <c r="I48" i="13"/>
  <c r="G48" i="13"/>
  <c r="I64" i="1" s="1"/>
  <c r="V40" i="13"/>
  <c r="Q40" i="13"/>
  <c r="O40" i="13"/>
  <c r="M40" i="13"/>
  <c r="K40" i="13"/>
  <c r="I40" i="13"/>
  <c r="G40" i="13"/>
  <c r="I63" i="1" s="1"/>
  <c r="V30" i="13"/>
  <c r="Q30" i="13"/>
  <c r="O30" i="13"/>
  <c r="M30" i="13"/>
  <c r="K30" i="13"/>
  <c r="I30" i="13"/>
  <c r="G30" i="13"/>
  <c r="I62" i="1" s="1"/>
  <c r="V19" i="13"/>
  <c r="Q19" i="13"/>
  <c r="O19" i="13"/>
  <c r="M19" i="13"/>
  <c r="K19" i="13"/>
  <c r="I19" i="13"/>
  <c r="G19" i="13"/>
  <c r="I61" i="1" s="1"/>
  <c r="V15" i="13"/>
  <c r="Q15" i="13"/>
  <c r="O15" i="13"/>
  <c r="M15" i="13"/>
  <c r="K15" i="13"/>
  <c r="I15" i="13"/>
  <c r="G15" i="13"/>
  <c r="I60" i="1" s="1"/>
  <c r="V8" i="13"/>
  <c r="Q8" i="13"/>
  <c r="O8" i="13"/>
  <c r="M8" i="13"/>
  <c r="K8" i="13"/>
  <c r="I8" i="13"/>
  <c r="G8" i="13"/>
  <c r="I59" i="1" s="1"/>
  <c r="V27" i="12"/>
  <c r="Q27" i="12"/>
  <c r="O27" i="12"/>
  <c r="M27" i="12"/>
  <c r="K27" i="12"/>
  <c r="I27" i="12"/>
  <c r="G27" i="12"/>
  <c r="I82" i="1" s="1"/>
  <c r="I20" i="1" s="1"/>
  <c r="V8" i="12"/>
  <c r="Q8" i="12"/>
  <c r="O8" i="12"/>
  <c r="M8" i="12"/>
  <c r="K8" i="12"/>
  <c r="I8" i="12"/>
  <c r="G8" i="12"/>
  <c r="I79" i="1" l="1"/>
  <c r="I18" i="1" s="1"/>
  <c r="G40" i="14"/>
  <c r="I17" i="1"/>
  <c r="I80" i="1"/>
  <c r="I16" i="1" s="1"/>
  <c r="G187" i="13"/>
  <c r="G40" i="1"/>
  <c r="H40" i="1" s="1"/>
  <c r="I40" i="1" s="1"/>
  <c r="G46" i="1"/>
  <c r="G25" i="1" s="1"/>
  <c r="A25" i="1" s="1"/>
  <c r="G39" i="1"/>
  <c r="H39" i="1" s="1"/>
  <c r="I39" i="1" s="1"/>
  <c r="H41" i="1"/>
  <c r="I81" i="1"/>
  <c r="I85" i="1" s="1"/>
  <c r="J83" i="1" s="1"/>
  <c r="G36" i="12"/>
  <c r="F46" i="1"/>
  <c r="I41" i="1" l="1"/>
  <c r="I46" i="1" s="1"/>
  <c r="J45" i="1" s="1"/>
  <c r="H46" i="1"/>
  <c r="A26" i="1"/>
  <c r="G26" i="1"/>
  <c r="G28" i="1"/>
  <c r="G23" i="1"/>
  <c r="A23" i="1" s="1"/>
  <c r="G24" i="1" s="1"/>
  <c r="I19" i="1"/>
  <c r="I21" i="1" s="1"/>
  <c r="J42" i="1" l="1"/>
  <c r="J43" i="1"/>
  <c r="J39" i="1"/>
  <c r="J41" i="1"/>
  <c r="A24" i="1"/>
  <c r="A27" i="1"/>
  <c r="G29" i="1" s="1"/>
  <c r="G27" i="1" s="1"/>
  <c r="J84" i="1"/>
  <c r="J68" i="1"/>
  <c r="J81" i="1"/>
  <c r="J79" i="1"/>
  <c r="J82" i="1"/>
  <c r="J70" i="1"/>
  <c r="J77" i="1"/>
  <c r="J65" i="1"/>
  <c r="J62" i="1"/>
  <c r="J66" i="1"/>
  <c r="J76" i="1"/>
  <c r="J71" i="1"/>
  <c r="J69" i="1"/>
  <c r="J67" i="1"/>
  <c r="J78" i="1"/>
  <c r="J80" i="1"/>
  <c r="J73" i="1"/>
  <c r="J59" i="1"/>
  <c r="J75" i="1"/>
  <c r="J63" i="1"/>
  <c r="J72" i="1"/>
  <c r="J61" i="1"/>
  <c r="J74" i="1"/>
  <c r="J64" i="1"/>
  <c r="J60" i="1"/>
  <c r="J40" i="1" l="1"/>
  <c r="J46" i="1"/>
  <c r="A29" i="1"/>
  <c r="J85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Jan Auda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Jan Auda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Jan Auda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Jan Auda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<sst xmlns="http://schemas.openxmlformats.org/spreadsheetml/2006/main" count="2219" uniqueCount="685">
  <si>
    <t>#RTSROZP#</t>
  </si>
  <si>
    <t>Položkový rozpočet stavby</t>
  </si>
  <si>
    <t>Stavba:</t>
  </si>
  <si>
    <t>100003</t>
  </si>
  <si>
    <t>FN Brno</t>
  </si>
  <si>
    <t>TTO</t>
  </si>
  <si>
    <t>Výměna chladících boxů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</si>
  <si>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</si>
  <si>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</si>
  <si>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</si>
  <si>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</si>
  <si>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</si>
  <si>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</si>
  <si>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</si>
  <si>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</si>
  <si>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</si>
  <si>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</si>
  <si>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</si>
  <si>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</si>
  <si>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</si>
  <si>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</si>
  <si>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</si>
  <si>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</si>
  <si>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</si>
  <si>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</si>
  <si>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</si>
  <si>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</si>
  <si>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</si>
  <si>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</si>
  <si>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</si>
  <si>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</si>
  <si>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</si>
  <si>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</si>
  <si>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</si>
  <si>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</si>
  <si>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</si>
  <si>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</si>
  <si>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</si>
  <si>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</si>
  <si>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</si>
  <si>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</si>
  <si>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</si>
  <si>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</si>
  <si>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03</t>
  </si>
  <si>
    <t>01</t>
  </si>
  <si>
    <t>VN ON</t>
  </si>
  <si>
    <t>04</t>
  </si>
  <si>
    <t>Silnoproud</t>
  </si>
  <si>
    <t>05</t>
  </si>
  <si>
    <t>Slaboproud</t>
  </si>
  <si>
    <t>06</t>
  </si>
  <si>
    <t>Celkem za stavbu</t>
  </si>
  <si>
    <t>#POPS</t>
  </si>
  <si>
    <t>Popis stavby: 100003 - FN Brno</t>
  </si>
  <si>
    <t>#POPO</t>
  </si>
  <si>
    <t>Popis objektu: 03 - TTO</t>
  </si>
  <si>
    <t>#POPR</t>
  </si>
  <si>
    <t>Popis rozpočtu: 01 - VN ON</t>
  </si>
  <si>
    <t>Popis rozpočtu: 04 - Silnoproud</t>
  </si>
  <si>
    <t>Popis rozpočtu: 05 - Slaboproud</t>
  </si>
  <si>
    <t>Rekapitulace dílů</t>
  </si>
  <si>
    <t>Typ dílu</t>
  </si>
  <si>
    <t>1</t>
  </si>
  <si>
    <t>Zemní práce</t>
  </si>
  <si>
    <t>3</t>
  </si>
  <si>
    <t>Svislé a kompletní konstrukce</t>
  </si>
  <si>
    <t>342</t>
  </si>
  <si>
    <t>Stěny a příčky montované lehké</t>
  </si>
  <si>
    <t>5</t>
  </si>
  <si>
    <t>Komunikace</t>
  </si>
  <si>
    <t>61</t>
  </si>
  <si>
    <t>Úpravy povrchů vnitřní</t>
  </si>
  <si>
    <t>63</t>
  </si>
  <si>
    <t>Podlahy a podlahové konstrukce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</si>
  <si>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</si>
  <si>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</si>
  <si>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</si>
  <si>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</si>
  <si>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</si>
  <si>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</si>
  <si>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</si>
  <si>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</si>
  <si>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</si>
  <si>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</si>
  <si>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</si>
  <si>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</si>
  <si>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</si>
  <si>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</si>
  <si>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</si>
  <si>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</si>
  <si>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713</t>
  </si>
  <si>
    <t>Izolace tepelné</t>
  </si>
  <si>
    <t>766</t>
  </si>
  <si>
    <t>Konstrukce truhlářské, okna a dveře</t>
  </si>
  <si>
    <t>767</t>
  </si>
  <si>
    <t>Konstrukce zámečnické</t>
  </si>
  <si>
    <t>776</t>
  </si>
  <si>
    <t>Podlahy povlakové</t>
  </si>
  <si>
    <t>777</t>
  </si>
  <si>
    <t>Podlahy ze syntetických hmot</t>
  </si>
  <si>
    <t>784</t>
  </si>
  <si>
    <t>Malby</t>
  </si>
  <si>
    <t>M21</t>
  </si>
  <si>
    <t>Elektromontáže</t>
  </si>
  <si>
    <t>D96</t>
  </si>
  <si>
    <t>PSU</t>
  </si>
  <si>
    <t>SLP</t>
  </si>
  <si>
    <t>Chlad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</si>
  <si>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</si>
  <si>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</si>
  <si>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</si>
  <si>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</si>
  <si>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</si>
  <si>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</si>
  <si>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</si>
  <si>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</si>
  <si>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</si>
  <si>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</si>
  <si>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</si>
  <si>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</si>
  <si>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</si>
  <si>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</si>
  <si>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</si>
  <si>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</si>
  <si>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</si>
  <si>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</si>
  <si>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</si>
  <si>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</si>
  <si>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</si>
  <si>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</si>
  <si>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</si>
  <si>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</si>
  <si>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</si>
  <si>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</si>
  <si>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</si>
  <si>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</si>
  <si>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</si>
  <si>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</si>
  <si>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</si>
  <si>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</si>
  <si>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</si>
  <si>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</si>
  <si>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005121010R</t>
  </si>
  <si>
    <t>Vybudování zařízení staveniště</t>
  </si>
  <si>
    <t>Soubor</t>
  </si>
  <si>
    <t>RTS 25/ II</t>
  </si>
  <si>
    <t>Indiv</t>
  </si>
  <si>
    <t>VRN</t>
  </si>
  <si>
    <t>Běžná</t>
  </si>
  <si>
    <t>POL99_8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</si>
  <si>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</si>
  <si>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POP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</si>
  <si>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</si>
  <si>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</si>
  <si>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</si>
  <si>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</si>
  <si>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</si>
  <si>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</si>
  <si>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</si>
  <si>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</si>
  <si>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</si>
  <si>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</si>
  <si>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</si>
  <si>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</si>
  <si>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005122 R</t>
  </si>
  <si>
    <t>Provozní vlivy</t>
  </si>
  <si>
    <t>soubor</t>
  </si>
  <si>
    <t>Vlastní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</si>
  <si>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</si>
  <si>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005124010J</t>
  </si>
  <si>
    <t>Kompletační činnost zhotovitele</t>
  </si>
  <si>
    <t>kompletní dokladová část dle SoD ( revize, atesty, certifikáty, prohlášení o shodě (vč. profesí, zaregulování, zkušebního provozu, tlakových, dilatačních zkoušek, proškolení obsluhy, oživení systému atp.)) pro předání a převzetí dokončeného díla vč.fotodokumentace</t>
  </si>
  <si>
    <t>náklady zhotovitele, související s prováděním VZORKOVÁNÍ DODÁVANÝCH MATERIÁLU a VÝROBKU v souladu s SoD</t>
  </si>
  <si>
    <t>náklady zhotovitele, související s prováděním zkoušek a REVIZÍ předepsaných technickými normami a vyjádřeními dotčených orgánů pro řádné provedení a předání díla			náklady na individuální zkoušky dodaných a smontovaných technologických zařízení včetně komplexního vyzkoušení</t>
  </si>
  <si>
    <t>náklady zhotovitele na vypracování provozních řádů pro trvalý provoz</t>
  </si>
  <si>
    <t>náklady na předání všech návodů k obsluze a údržbě pro technologická zařízení a náklady na zaškolení obsluhy objednatele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</si>
  <si>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</si>
  <si>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</si>
  <si>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</si>
  <si>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</si>
  <si>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</si>
  <si>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</si>
  <si>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</si>
  <si>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</si>
  <si>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</si>
  <si>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</si>
  <si>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</si>
  <si>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</si>
  <si>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</si>
  <si>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Poznámky uchazeče k zadání</t>
  </si>
  <si>
    <t>POPUZIV</t>
  </si>
  <si>
    <t>END</t>
  </si>
  <si>
    <t>139601102R00</t>
  </si>
  <si>
    <t>Ruční výkop jam, rýh a šachet v hornině tř. 3</t>
  </si>
  <si>
    <t>m3</t>
  </si>
  <si>
    <t>RTS 24/ II</t>
  </si>
  <si>
    <t>Práce</t>
  </si>
  <si>
    <t>POL1_</t>
  </si>
  <si>
    <t>8*1,8*0,3</t>
  </si>
  <si>
    <t>VV</t>
  </si>
  <si>
    <t>162701104R00</t>
  </si>
  <si>
    <t>Vodorovné přemístění výkopku z hor.1-4 do 9000 m</t>
  </si>
  <si>
    <t>162201203R00</t>
  </si>
  <si>
    <t>Vodorovné přemíst.výkopku, kolečko hor.1-4, do 10m</t>
  </si>
  <si>
    <t>167101201R00</t>
  </si>
  <si>
    <t>Nakládání výkopku z hor. 1 ÷ 4 - ručně</t>
  </si>
  <si>
    <t>199000005R00</t>
  </si>
  <si>
    <t>Poplatek za skládku zeminy 1- 4, č. dle katal. odpadů 17 05 04</t>
  </si>
  <si>
    <t>t</t>
  </si>
  <si>
    <t>310237251RT1</t>
  </si>
  <si>
    <t>Zazdívka otvorů pl. 0,25 m2 cihlami, tl. zdi 45 cm s použitím suché maltové směsi</t>
  </si>
  <si>
    <t>kus</t>
  </si>
  <si>
    <t xml:space="preserve">9 etapa : </t>
  </si>
  <si>
    <t>340236212RT2</t>
  </si>
  <si>
    <t>Zazdívka otvorů pl.0,09m2,cihlami tl.zdi nad 10 cm s použitím suché maltové směsi</t>
  </si>
  <si>
    <t>342012321R00</t>
  </si>
  <si>
    <t>Příčka SDK tl. 125mm,ocel.kce,1x oplášť.,RB 12,5mm ( provizorní sdk příčka dle PD )</t>
  </si>
  <si>
    <t>m2</t>
  </si>
  <si>
    <t>3 etapa : (0,25+7+1,3+4,7+1,6+3,75+1,1+11,25+1,8+0,6+0,6+2,26)*3,3</t>
  </si>
  <si>
    <t xml:space="preserve">7 etapa (doplnění ) : </t>
  </si>
  <si>
    <t xml:space="preserve">8 etapa ( posun ) : </t>
  </si>
  <si>
    <t>342012321RT1</t>
  </si>
  <si>
    <t>Příčka SDK tl. 125mm,ocel.kce,1x oplášť.,RB 12,5mm izolace tloušťka 50 mm, EI 30</t>
  </si>
  <si>
    <t>8 etapa m.č. 0.176 / 0.204 : 16,51</t>
  </si>
  <si>
    <t>1,15</t>
  </si>
  <si>
    <t>zazdívka dveří m.č. 0.204 : 0,9*2,1</t>
  </si>
  <si>
    <t>342263526R00</t>
  </si>
  <si>
    <t>Revizní dvířka Promat do SDK příček, 600x600 mm</t>
  </si>
  <si>
    <t>m.č. 0.176 : 1</t>
  </si>
  <si>
    <t>564861111RT2</t>
  </si>
  <si>
    <t>Podklad ze štěrkodrti po zhutnění tloušťky 20 cm štěrkodrť frakce 0-32 mm</t>
  </si>
  <si>
    <t>navržená skladba 9.etapa : 8*1,8</t>
  </si>
  <si>
    <t>567211110R00</t>
  </si>
  <si>
    <t>Podklad z prostého betonu tř. I  tloušťky 10 cm</t>
  </si>
  <si>
    <t>m.č. 0.169, 0.170, 0.204, 0.207 : 7,75*7,235</t>
  </si>
  <si>
    <t xml:space="preserve">8. etapa : </t>
  </si>
  <si>
    <t>596215021R00</t>
  </si>
  <si>
    <t xml:space="preserve">Kladení zámkové dlažby tl. 6 cm do drtě tl. 4 cm </t>
  </si>
  <si>
    <t xml:space="preserve">zpevněná plocha 9.etapa : </t>
  </si>
  <si>
    <t>59245020R</t>
  </si>
  <si>
    <t>Dlažba zámková H-PROFIL 200 x 165 x 60 mm přírodní</t>
  </si>
  <si>
    <t>SPCM</t>
  </si>
  <si>
    <t>Specifikace</t>
  </si>
  <si>
    <t>POL3_</t>
  </si>
  <si>
    <t>zpevněná plocha 9. etpa : 14,4*1,1</t>
  </si>
  <si>
    <t>612421231R00</t>
  </si>
  <si>
    <t>Oprava vápen.omítek stěn do 10 % pl. - štukových</t>
  </si>
  <si>
    <t xml:space="preserve">m.č. 0.161 : </t>
  </si>
  <si>
    <t xml:space="preserve">0.165 : </t>
  </si>
  <si>
    <t xml:space="preserve">0.172 : </t>
  </si>
  <si>
    <t>odhad plochy bude dle skutečnosti : 394,8</t>
  </si>
  <si>
    <t>612425921R00</t>
  </si>
  <si>
    <t>Omítka vápenná vnitřního ostění - hladká</t>
  </si>
  <si>
    <t>0.161 zapravení dveří : 0,6</t>
  </si>
  <si>
    <t>631313621RM1</t>
  </si>
  <si>
    <t>Mazanina betonová tl. 8 - 12 cm C 20/25 z betonu prostého</t>
  </si>
  <si>
    <t>Včetně vytvoření dilatačních spár, bez zaplnění.</t>
  </si>
  <si>
    <t>m.č. 0.169 : 7,235*7,75*0,08</t>
  </si>
  <si>
    <t xml:space="preserve">0.170 : </t>
  </si>
  <si>
    <t xml:space="preserve">0.204 : </t>
  </si>
  <si>
    <t xml:space="preserve">0.207 : </t>
  </si>
  <si>
    <t>631362021R00</t>
  </si>
  <si>
    <t>Výztuž mazanin svařovanou sítí z drátů Kari</t>
  </si>
  <si>
    <t>0.169 : 7,235*7,75*4,44/1000</t>
  </si>
  <si>
    <t xml:space="preserve">2.04 : </t>
  </si>
  <si>
    <t xml:space="preserve">2.07 : </t>
  </si>
  <si>
    <t xml:space="preserve">průměr 6 oko 100x100 : </t>
  </si>
  <si>
    <t>632418106RT1</t>
  </si>
  <si>
    <t>Potěr ze SMS Baumit, ruční zpracování, tl. 6 mm Nivello Quattro samonivelační, vč. penetrace Grund</t>
  </si>
  <si>
    <t>1,6*3,375</t>
  </si>
  <si>
    <t>0.172 : 1,8*22,8</t>
  </si>
  <si>
    <t>0.172 : 1,8*21,5</t>
  </si>
  <si>
    <t>0.172 : 1,5*8</t>
  </si>
  <si>
    <t>0.172 : 2,3*8</t>
  </si>
  <si>
    <t>632418130RRT</t>
  </si>
  <si>
    <t>Potěr ze SMS Baumit, ruční zpracování, tl. 30 mm Nivello 30 samonivelační, vč. penetrace Grund</t>
  </si>
  <si>
    <t>0.169 : 5,3*4,095</t>
  </si>
  <si>
    <t>632441491R00</t>
  </si>
  <si>
    <t>Broušení anhydritových potěrů - odstranění šlemu</t>
  </si>
  <si>
    <t>080165100200R</t>
  </si>
  <si>
    <t>Čerpadlo betonářské tažené M 500E</t>
  </si>
  <si>
    <t>Sh</t>
  </si>
  <si>
    <t>STROJ</t>
  </si>
  <si>
    <t>Stroj</t>
  </si>
  <si>
    <t>POL6_</t>
  </si>
  <si>
    <t>642942221R00</t>
  </si>
  <si>
    <t>Osazení zárubní dveřních ocelových, pl. do 4,5 m2</t>
  </si>
  <si>
    <t>2x montáž : 2</t>
  </si>
  <si>
    <t>55330468R</t>
  </si>
  <si>
    <t>Zárubeň ocelová ZAKO S 125 rozměr 1200 x 1970 mm D</t>
  </si>
  <si>
    <t>916561111RT4</t>
  </si>
  <si>
    <t>Osazení záhon.obrubníků do lože z C 12/15 s opěrou včetně obrubníku ABO 4 - 5    50/5/25</t>
  </si>
  <si>
    <t>m</t>
  </si>
  <si>
    <t>8+1,8</t>
  </si>
  <si>
    <t>919735122R00</t>
  </si>
  <si>
    <t>Řezání stávajícího betonového krytu tl. 5 - 10 cm</t>
  </si>
  <si>
    <t>6 etapa chladírna + mrazírna : 7,75</t>
  </si>
  <si>
    <t>řez u strojovny : 5</t>
  </si>
  <si>
    <t>941955002R00</t>
  </si>
  <si>
    <t>Lešení lehké pomocné, výška podlahy do 1,9 m</t>
  </si>
  <si>
    <t>952901111R00</t>
  </si>
  <si>
    <t>Vyčištění budov o výšce podlaží do 4 m</t>
  </si>
  <si>
    <t>962036112R00</t>
  </si>
  <si>
    <t>Demontáž SDK příčky, 1x kov.kce., 1x opláštěné 12,5 mm</t>
  </si>
  <si>
    <t>963016211R00</t>
  </si>
  <si>
    <t>Demontáž podhledu SDK z kazet 600x600 mm, kov.rošt</t>
  </si>
  <si>
    <t>0.161 : 2,4*6,65</t>
  </si>
  <si>
    <t>0.172 : 1,8*(8,4+8,4)</t>
  </si>
  <si>
    <t>0.191 : 1,175*2,32</t>
  </si>
  <si>
    <t>0.193 : 2,25*3,8</t>
  </si>
  <si>
    <t>0.207 : 3,875*3</t>
  </si>
  <si>
    <t>965042141RT2</t>
  </si>
  <si>
    <t>Bourání mazanin betonových tl. 10 cm, nad 4 m2 ručně tl. mazaniny 8 - 10 cm</t>
  </si>
  <si>
    <t>10,158*0,1</t>
  </si>
  <si>
    <t>4,837*0,1</t>
  </si>
  <si>
    <t>21,7*0,08</t>
  </si>
  <si>
    <t>19,37*0,08</t>
  </si>
  <si>
    <t>965043441RT1</t>
  </si>
  <si>
    <t>Bourání podkladů bet., potěr tl. 15 cm, nad 4 m2 ručně mazanina tl. 10 - 15 cm s potěrem</t>
  </si>
  <si>
    <t>7,75*7,235*0,12</t>
  </si>
  <si>
    <t>965049111R00</t>
  </si>
  <si>
    <t>Příplatek, bourání mazanin se svař. síťí tl. 10 cm</t>
  </si>
  <si>
    <t>965048515R00</t>
  </si>
  <si>
    <t>Broušení betonových povrchů do tl. 5 mm</t>
  </si>
  <si>
    <t>7,235*7,75</t>
  </si>
  <si>
    <t>968061126R00</t>
  </si>
  <si>
    <t>Vyvěšení dřevěných a plastových dveřních křídel pl. nad 2 m2</t>
  </si>
  <si>
    <t>968071126R00</t>
  </si>
  <si>
    <t>Vyvěšení, zavěšení kovových křídel dveří nad 2 m2</t>
  </si>
  <si>
    <t>968072456R00</t>
  </si>
  <si>
    <t>Vybourání kovových dveřních zárubní pl. nad 2 m2</t>
  </si>
  <si>
    <t>971033151R00</t>
  </si>
  <si>
    <t>Vybourání otvorů zeď cihel. d=6 cm, tl. 45 cm, MVC</t>
  </si>
  <si>
    <t>Včetně pomocného lešení o výšce podlahy do 1900 mm a pro zatížení do 1,5 kPa  (150 kg/m2).</t>
  </si>
  <si>
    <t>971033451R00</t>
  </si>
  <si>
    <t>Vybourání otv. zeď cihel. pl.0,25 m2, tl.45cm, MVC</t>
  </si>
  <si>
    <t>971033151RX1</t>
  </si>
  <si>
    <t>Vybourání otvorů PUR panel do D = 60</t>
  </si>
  <si>
    <t>913      R00</t>
  </si>
  <si>
    <t>Hzs - Stavební dělník, ( pomocné práce - dem pultu, vybavení, jejich přesun a opětovná montáž )</t>
  </si>
  <si>
    <t>h</t>
  </si>
  <si>
    <t>Prav.M</t>
  </si>
  <si>
    <t>HZS</t>
  </si>
  <si>
    <t>POL10_</t>
  </si>
  <si>
    <t>974054712R00</t>
  </si>
  <si>
    <t>Dodatečné vyřezání otvoru v SDK stěně pl.0,5 m2</t>
  </si>
  <si>
    <t>974054713RX1</t>
  </si>
  <si>
    <t>Dodatečné vyřezání otvoru v SDK stěně pl. do 4 m2 ( vřetně úpravy nadpraží a ostění )</t>
  </si>
  <si>
    <t>998011001R00</t>
  </si>
  <si>
    <t>Přesun hmot pro budovy zděné výšky do 6 m</t>
  </si>
  <si>
    <t>711141559RY1</t>
  </si>
  <si>
    <t>Provedení izolace proti vlhkosti na ploše vodorovné, asfaltovými pásy přitavením 1 vrstva - včetně dod. Elastek 40 special mineral</t>
  </si>
  <si>
    <t>Provedení očištění povrchu a natavení jedné vrstvy modifikovaného asfaltového pásu včetně dodávky materiálů.</t>
  </si>
  <si>
    <t>7,75*7,325*0,5</t>
  </si>
  <si>
    <t>713571X1</t>
  </si>
  <si>
    <t>Provedení Požárních ucpávek prostupů VZT a ELEKTRO</t>
  </si>
  <si>
    <t>Montáž manžety ke stěně nebo stropu pomocí rozpěrné hmoždinky se šroubem. Cena obsahuje i dodávku manžety a spojovacích prostředků.</t>
  </si>
  <si>
    <t>766661132R00</t>
  </si>
  <si>
    <t>Montáž dveří do zárubně,otevíravých 2kř.do 1,45 m</t>
  </si>
  <si>
    <t>766670021R00</t>
  </si>
  <si>
    <t>Montáž kliky a štítku, včetně dodávky kování pro provizorní příčku</t>
  </si>
  <si>
    <t>766661RX1</t>
  </si>
  <si>
    <t>Demontáž, posun a opětovná montáž dveří 1200x1970 do sdk příčky vč. zárubně Dle PD 8. etapa</t>
  </si>
  <si>
    <t>766RX1</t>
  </si>
  <si>
    <t>Součinnost s dodavatelem dveří mezi m.č. 0.161 a 0.172 ( tyto nejsou součástí dodávky )</t>
  </si>
  <si>
    <t>61160115R</t>
  </si>
  <si>
    <t>Dveře dřevěné interiérové SOLODOOR KLASIK 1200 x 1970 mm D, fólie, plné ( dveře do prov. příčky )</t>
  </si>
  <si>
    <t>767586102RT1</t>
  </si>
  <si>
    <t>Nosný rošt podhledu Armstrong modul 60 x 60 cm</t>
  </si>
  <si>
    <t>Dodávka a montáž hlavního profilu, příčných profilů, obvodového profilu a zavěšovacího prvku.</t>
  </si>
  <si>
    <t>767586201RV9</t>
  </si>
  <si>
    <t xml:space="preserve">Podhled minerální Armstrong, hrana Board  kazety Bioquard Acoustic, tl. 17 mm </t>
  </si>
  <si>
    <t>776421300R00</t>
  </si>
  <si>
    <t>Montáž fabionů k PVC podlahám do v.100 mm</t>
  </si>
  <si>
    <t>včetně vytažení a nalepení povlakové krytiny na stěnu.</t>
  </si>
  <si>
    <t>776511810R00</t>
  </si>
  <si>
    <t>Odstranění PVC a koberců lepených bez podložky</t>
  </si>
  <si>
    <t>776521100RT1</t>
  </si>
  <si>
    <t>Lepení povlakových podlah z pásů PVC na lepidlo pouze položení - PVC ve specifikaci</t>
  </si>
  <si>
    <t>776994111RT1</t>
  </si>
  <si>
    <t>Svařování povlakových podlah z pásů nebo čtverců včetně svařovací šňůry PVC 1179</t>
  </si>
  <si>
    <t>998776101R00</t>
  </si>
  <si>
    <t>Přesun hmot pro podlahy povlakové, výšky do 6 m</t>
  </si>
  <si>
    <t>776401800RX1</t>
  </si>
  <si>
    <t>Demontáž soklíků nebo lišt, pryžových nebo z PVC ( demontáž fabionů )</t>
  </si>
  <si>
    <t>283424021R</t>
  </si>
  <si>
    <t>Lišta podlahová fabion z měkčeného PVC, FATRA 1953</t>
  </si>
  <si>
    <t>28412303R</t>
  </si>
  <si>
    <t>Podlahovina vinylová tl. 2,0 mm, š. role 2,0 m, zátěž 34/42</t>
  </si>
  <si>
    <t>115,54*1,25</t>
  </si>
  <si>
    <t>777315186RX1</t>
  </si>
  <si>
    <t>Podlahy epoxidové plastmalt tl.5 mm, podlaha dle stávající, vhodná pro mrazírnu/ chladírnu bude odsouhlaseno objednatelem/ uživatelem</t>
  </si>
  <si>
    <t>včetně dvousložkové epoxidové penetrace.</t>
  </si>
  <si>
    <t>0.169 : 7,75*7,235</t>
  </si>
  <si>
    <t>784161401R00</t>
  </si>
  <si>
    <t>Penetrace podkladu nátěrem HET, Klasik, 1 x</t>
  </si>
  <si>
    <t>784165432R00</t>
  </si>
  <si>
    <t>Malba tek. Hetline Super Wash, bílá, bez penet.,2x</t>
  </si>
  <si>
    <t>M21RX1</t>
  </si>
  <si>
    <t>Dem Stávajících LED svítidel v kazetovém podhledu</t>
  </si>
  <si>
    <t>M21RX2</t>
  </si>
  <si>
    <t xml:space="preserve">Opětovná montáž LED svítidel </t>
  </si>
  <si>
    <t>979082212R00</t>
  </si>
  <si>
    <t>Vodorovná doprava suti po suchu do 50 m</t>
  </si>
  <si>
    <t>979011111R00</t>
  </si>
  <si>
    <t>Svislá doprava suti a vybour. hmot za 2.NP a 1.PP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</si>
  <si>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</si>
  <si>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</si>
  <si>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</si>
  <si>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</si>
  <si>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</si>
  <si>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979990181R00</t>
  </si>
  <si>
    <t>Poplatek za uložení suti - PVC podlahová krytina, skupina odpadu 200307</t>
  </si>
  <si>
    <t>kategorie 17 02 03 plasty</t>
  </si>
  <si>
    <t>979999998R00</t>
  </si>
  <si>
    <t>Poplatek za ukládku suť do 5 % příměsí (skup.170107)</t>
  </si>
  <si>
    <t>RTS 25/ I</t>
  </si>
  <si>
    <t>612403385R00</t>
  </si>
  <si>
    <t>Hrubá výplň rýh ve stěnách do 10x5 cm maltou z SMS</t>
  </si>
  <si>
    <t>971038341R00</t>
  </si>
  <si>
    <t>Vybourání otvorů cihly duté pl. 0,09 m2, tl. 30 cm</t>
  </si>
  <si>
    <t>974051315R00</t>
  </si>
  <si>
    <t>Frézování drážky do 50x50 mm, zdivo,cihel.tvárnice</t>
  </si>
  <si>
    <t>10.0.124.5-R01</t>
  </si>
  <si>
    <t>Úprava rozvaděče R</t>
  </si>
  <si>
    <t>34111100</t>
  </si>
  <si>
    <t>kabel instalační jádro Cu plné izolace PVC plášť PVC 450/750V (CYKY) 5x6mm2</t>
  </si>
  <si>
    <t xml:space="preserve">m     </t>
  </si>
  <si>
    <t>34113035</t>
  </si>
  <si>
    <t>kabel instalační jádro Cu plné izolace PVC plášť PVC 450/750V (CYKY) 5x16mm2</t>
  </si>
  <si>
    <t>34140826</t>
  </si>
  <si>
    <t>vodič propojovací jádro Cu plné izolace PVC 450/750V (H07V-U) 1x6mm2</t>
  </si>
  <si>
    <t>34571450</t>
  </si>
  <si>
    <t>krabice pod omítku PVC přístrojová kruhová D 70mm</t>
  </si>
  <si>
    <t xml:space="preserve">ks    </t>
  </si>
  <si>
    <t>580103001</t>
  </si>
  <si>
    <t>Revize elektroinstalace</t>
  </si>
  <si>
    <t>741112061</t>
  </si>
  <si>
    <t>Montáž krabice přístrojová zapuštěná plastová kruhová</t>
  </si>
  <si>
    <t>741120001</t>
  </si>
  <si>
    <t>Montáž vodič Cu izolovaný plný a laněný žíla 0,35-6 mm2 pod omítku (CY)</t>
  </si>
  <si>
    <t>741122032</t>
  </si>
  <si>
    <t>Montáž kabel Cu bez ukončení uložený pod omítku plný kulatý 5x4 až 6 mm2 (např. CYKY)</t>
  </si>
  <si>
    <t>741122234</t>
  </si>
  <si>
    <t>Montáž kabel Cu plný kulatý žíla 5x16 mm2 uložený volně (např. CYKY)</t>
  </si>
  <si>
    <t>741130004-RR</t>
  </si>
  <si>
    <t>Ukončení kabel izolovaný do 6 mm2 v rozváděči nebo na přístroji</t>
  </si>
  <si>
    <t>741130006-RR</t>
  </si>
  <si>
    <t>Ukončení kabel izolovaný do 16 mm2 v rozváděči nebo na přístroji</t>
  </si>
  <si>
    <t>741313001</t>
  </si>
  <si>
    <t>Montáž zásuvka (polo)zapuštěná bezšroubové připojení 2P+PE se zapojením vodičů</t>
  </si>
  <si>
    <t>ABB.0002475.URS</t>
  </si>
  <si>
    <t>zásuvka 1násobná 16A</t>
  </si>
  <si>
    <t>979011219R00</t>
  </si>
  <si>
    <t>Přípl.k svislé dopr.suti za každé další NP nošením</t>
  </si>
  <si>
    <t>979999975R00</t>
  </si>
  <si>
    <t>Poplatek za uložení, zemina a kamení s příměsí 10 % (cihla, beton), (skup.170504)</t>
  </si>
  <si>
    <t>091003000</t>
  </si>
  <si>
    <t>ostatní náklady bez rozlišení</t>
  </si>
  <si>
    <t>M22</t>
  </si>
  <si>
    <t>Montáž sdělovací a zabezp. Techniky</t>
  </si>
  <si>
    <t>M22RX1</t>
  </si>
  <si>
    <t>Demontáž a opětovná montáž  Hlásiče monitorovacího systému Falcon, včetně monitoringu teploty ( hlásič kotven u podhledu na zdi ), včetně uvedení do provozu, potřebných funkčních zkoušek a úpravy kabeláže ( cca 10 bm )</t>
  </si>
  <si>
    <t>komplet</t>
  </si>
  <si>
    <t>M22RX2</t>
  </si>
  <si>
    <t>Demontáž a opětovná montáž hlásiče ukončení ozáření, posun prvku ( cca 10bm ) včetně doplnění kabeláže a uvedení do provozu</t>
  </si>
  <si>
    <t>M22RX3</t>
  </si>
  <si>
    <t>Demontáž a opětovná montáž venkovního telefonu pro otevření posuvných dveří, včetně napojení na EZS, potřebných funkčních zkoušek a potřebné úpravy kabeláže pro opětovné zapojení</t>
  </si>
  <si>
    <t>M22RX4</t>
  </si>
  <si>
    <t xml:space="preserve">Demontáž a opětovná montáž prvků zastřežení EZS, včetně napojení na EZS, potřebných funkčních zkoušek a potřebné úpravy kabeláže pro opětovné zapojení </t>
  </si>
  <si>
    <t>M22RX5</t>
  </si>
  <si>
    <t>Revize opětovně montovaných prvků</t>
  </si>
  <si>
    <t>Č.pol.</t>
  </si>
  <si>
    <t>Pozice</t>
  </si>
  <si>
    <t>počet</t>
  </si>
  <si>
    <t>cena/MJ</t>
  </si>
  <si>
    <t>cena/pol.</t>
  </si>
  <si>
    <t>sazba</t>
  </si>
  <si>
    <t>bez DPH</t>
  </si>
  <si>
    <t>s DPH</t>
  </si>
  <si>
    <t>Tepelné izolace - Komorové chladírny 0.170, 0.204, 0.207</t>
  </si>
  <si>
    <t>1.01, 1.02</t>
  </si>
  <si>
    <t>Chladírenský sendvičový panel tl. 100 mm</t>
  </si>
  <si>
    <t>Nanoporézní tepelná izolace (tepelná izolace podlahy m.č. 0.204, 0.207)</t>
  </si>
  <si>
    <t>1.04</t>
  </si>
  <si>
    <t>Chladírenské dveře otočné, typ D1</t>
  </si>
  <si>
    <t>ks</t>
  </si>
  <si>
    <t>1.05</t>
  </si>
  <si>
    <t>Chladírenské dveře otočné, typ D2</t>
  </si>
  <si>
    <t>1.09</t>
  </si>
  <si>
    <t>Chladírenský vyrovnávací ventil</t>
  </si>
  <si>
    <t>Hliníkový kotevní profil U 30x100x30mm, (2m)</t>
  </si>
  <si>
    <t>Hliníkový lemovací profil L 50x150mm, (2m)</t>
  </si>
  <si>
    <t>Hliníkový plochý lemovací profil 200mm, (2m)</t>
  </si>
  <si>
    <t>Hygienická lišta podlahová</t>
  </si>
  <si>
    <t>Hygienická lišta rohová (hliníkový díl)</t>
  </si>
  <si>
    <t>Hygienická lišta rohová (plastový díl)</t>
  </si>
  <si>
    <t>Vnitřní roh hygienické lišty podlahové</t>
  </si>
  <si>
    <t>Vnitřní roh hygienické lišty rohové</t>
  </si>
  <si>
    <t>Vnější roh hygienické lišty podlahové</t>
  </si>
  <si>
    <t>Vnější roh hygienické lišty rohové</t>
  </si>
  <si>
    <t>Ukončení hygienické lišty podlahové</t>
  </si>
  <si>
    <t>Fotoluminiscenční tabulka "Nouzový východ"</t>
  </si>
  <si>
    <t>Ostatní montážní a spojovací materiál</t>
  </si>
  <si>
    <t>sada</t>
  </si>
  <si>
    <t>Tepelné izolace - Komorové chladírny 0.170, 0.204, 0.207  CELKEM</t>
  </si>
  <si>
    <t>2.</t>
  </si>
  <si>
    <t>Tepelné izolace - Komorová mrazírna  0.169</t>
  </si>
  <si>
    <t>1.03</t>
  </si>
  <si>
    <t>Chladírenský sendvičový panel tl. 200 mm</t>
  </si>
  <si>
    <t>Chladírenský sendvičový panel tl. 170 mm (tepelná izolace podlahy m.č.0.169)</t>
  </si>
  <si>
    <t>1.06</t>
  </si>
  <si>
    <t>Mrazírenské dveře otočné, typ D3</t>
  </si>
  <si>
    <t>1.08</t>
  </si>
  <si>
    <t>Mrazírenský vyrovnávací ventil</t>
  </si>
  <si>
    <t>Hliníkový kotevní profil U 30x200x30mm, (2m)</t>
  </si>
  <si>
    <t>Tepelné izolace - Komorová mrazírna  0.169  CELKEM</t>
  </si>
  <si>
    <t>3.</t>
  </si>
  <si>
    <t>Vyhřívání podloží - Komorová mrazírna  0.169</t>
  </si>
  <si>
    <t>1.07</t>
  </si>
  <si>
    <t>Topná rohož 1., 3.475 x 1.500 mm, 500W</t>
  </si>
  <si>
    <t>Topná rohož 2., 3.475 x 1.500 mm, 500W</t>
  </si>
  <si>
    <t>Topná rohož 3., 3.475 x 1.500 mm, 500W</t>
  </si>
  <si>
    <t>Hliníková reflexní fólie</t>
  </si>
  <si>
    <t>Sonda PTC-S6-6m (vodotěsná, 6 m)</t>
  </si>
  <si>
    <t>Kabel CYKY 5x1,5</t>
  </si>
  <si>
    <t>Vodič H07V-K 4 (žlutozelený)</t>
  </si>
  <si>
    <t>Kabel stíněný SYKFY 4x2x0,5</t>
  </si>
  <si>
    <t>Krabice IP54 100x200x80 šedá</t>
  </si>
  <si>
    <t>Trubka Monoflex D25 šedá</t>
  </si>
  <si>
    <t>Trubka PVC D25  šedá (3m)</t>
  </si>
  <si>
    <t>Vyhřívání podloží - Komorová mrazírna  0.169  CELKEM</t>
  </si>
  <si>
    <t>4</t>
  </si>
  <si>
    <t>Ostatní položky</t>
  </si>
  <si>
    <t>6.01</t>
  </si>
  <si>
    <t>Řídicí rozvaděč technologie chlazení, typ R1</t>
  </si>
  <si>
    <t>6.02</t>
  </si>
  <si>
    <t>Osvětlovací těleso, typ S1</t>
  </si>
  <si>
    <t>6.03</t>
  </si>
  <si>
    <t>Osvětlovací těleso, typ S2</t>
  </si>
  <si>
    <t>6.04</t>
  </si>
  <si>
    <t>Osvětlovací těleso, typ S3</t>
  </si>
  <si>
    <t>6.05</t>
  </si>
  <si>
    <t>Osvětlovací těleso, typ S4</t>
  </si>
  <si>
    <t>6.06</t>
  </si>
  <si>
    <t>Osvětlovací těleso, typ S5</t>
  </si>
  <si>
    <t>6.07</t>
  </si>
  <si>
    <t>Siréna se žlutým světlem (uzavření osoby)</t>
  </si>
  <si>
    <t>6.08</t>
  </si>
  <si>
    <t>Siréna s červeným světlem (únik chladiva)</t>
  </si>
  <si>
    <t>6.09</t>
  </si>
  <si>
    <t>Vypínač vnitřního osvětlení, přisazený, IP44, bílý, s kontrolním světlem</t>
  </si>
  <si>
    <t>6.10</t>
  </si>
  <si>
    <t>Tlačítko bezpečnostní sirény, přisazené, IP44, bílé, s kontrolním světlem</t>
  </si>
  <si>
    <t>6.11</t>
  </si>
  <si>
    <t>Detektor úniku chladiva R449A, napájení 230V</t>
  </si>
  <si>
    <t>6.12</t>
  </si>
  <si>
    <t>Ocelová konstrukce pro osazení kondenzátorů (kompletní sestava)</t>
  </si>
  <si>
    <t>sest.</t>
  </si>
  <si>
    <t>Instalační žlab pozinkovaný plný 125/100 (2m)</t>
  </si>
  <si>
    <t>Instalační žlab pozinkovaný plný 250/100 (2m)</t>
  </si>
  <si>
    <t>Instalační žlab pozinkovaný plný 500/100 (2m)</t>
  </si>
  <si>
    <t>Víko instalačního žlabu pozinkované 125 (2m)</t>
  </si>
  <si>
    <t>Víko instalačního žlabu pozinkované 250 (2m)</t>
  </si>
  <si>
    <t>Víko instalačního žlabu pozinkované 500 (2m)</t>
  </si>
  <si>
    <t>Závěs instalačního žlabu 125</t>
  </si>
  <si>
    <t>Závěs instalačního žlabu 250</t>
  </si>
  <si>
    <t>Závěs instalačního žlabu 500</t>
  </si>
  <si>
    <t>Sada spojovacího materiálu instalačních žlabů</t>
  </si>
  <si>
    <t>Závitová tyč M8x1000, pozinkovaná</t>
  </si>
  <si>
    <t>Kabel CYKY 3x1,5</t>
  </si>
  <si>
    <t>Kabel SYKFY 4x2x0,5</t>
  </si>
  <si>
    <t>Krabice IP54 100x100x50 šedá</t>
  </si>
  <si>
    <t>Trubka Monoflex D32 černá</t>
  </si>
  <si>
    <t>Magnetický dveřní kontakt</t>
  </si>
  <si>
    <t>Ostatní položky  CELKEM</t>
  </si>
  <si>
    <t>5.</t>
  </si>
  <si>
    <t>Technologie chlazení - Okruh CH1</t>
  </si>
  <si>
    <t>2.01</t>
  </si>
  <si>
    <t>Kompresorová jednotka, typ J1</t>
  </si>
  <si>
    <t>2.02</t>
  </si>
  <si>
    <t>Vzduchový kondenzátor, typ K1</t>
  </si>
  <si>
    <t>2.03</t>
  </si>
  <si>
    <t>Ventilátorový výparník, typ V1</t>
  </si>
  <si>
    <t>2.04</t>
  </si>
  <si>
    <t>Ventilátorový výparník, typ V2</t>
  </si>
  <si>
    <t>2.05</t>
  </si>
  <si>
    <t>Ventilátorový výparník, typ V3</t>
  </si>
  <si>
    <t>Termostatický vstřikovací ventil s dýzou</t>
  </si>
  <si>
    <t>Elektromagnetický ventil D10mm</t>
  </si>
  <si>
    <t>Indikátor chladiva/filtrdehydrátor D10mm</t>
  </si>
  <si>
    <t>Kulový uzavírací ventil D10mm</t>
  </si>
  <si>
    <t>Kulový uzavírací ventil D12mm</t>
  </si>
  <si>
    <t>Kulový uzavírací ventil D16mm</t>
  </si>
  <si>
    <t>Kulový uzavírací ventil D18mm</t>
  </si>
  <si>
    <t>Plnicí ventilek D6mm</t>
  </si>
  <si>
    <t>Měděná trubka měkká 10x1 R220</t>
  </si>
  <si>
    <t>Měděná trubka měkká 12x1 R220</t>
  </si>
  <si>
    <t>Měděná trubka měkká 16x1 R220</t>
  </si>
  <si>
    <t>Měděná trubka měkká 18x1 R220</t>
  </si>
  <si>
    <t>Měděná trubka měkká 22x1 R220</t>
  </si>
  <si>
    <t>Měděná trubka tvrdá 10x1 R290</t>
  </si>
  <si>
    <t>Měděná trubka tvrdá 12x1 R290</t>
  </si>
  <si>
    <t>Měděná trubka tvrdá 18x1 R290</t>
  </si>
  <si>
    <t>Měděná trubka tvrdá 28x1 R290</t>
  </si>
  <si>
    <t>Měděné tvarovky</t>
  </si>
  <si>
    <t>Izolace potrubí ST 13x18 mm</t>
  </si>
  <si>
    <t>Izolace potrubí ST 13x22 mm</t>
  </si>
  <si>
    <t>Izolace potrubí ST 13x28 mm</t>
  </si>
  <si>
    <t>Izolovaný závěs na potrubí 13x18 mm</t>
  </si>
  <si>
    <t>Izolovaný závěs na potrubí 13x22 mm</t>
  </si>
  <si>
    <t>Izolovaný závěs na potrubí 13x28 mm</t>
  </si>
  <si>
    <t>PVC potrubí DN40mm (d=1000mm)</t>
  </si>
  <si>
    <t>PVC potrubí DN40mm (d=2000mm)</t>
  </si>
  <si>
    <t>PVC koleno DN40mm (40/87)</t>
  </si>
  <si>
    <t>PVC odbočka DN40mm</t>
  </si>
  <si>
    <t>Chladivo R449A</t>
  </si>
  <si>
    <t>kg</t>
  </si>
  <si>
    <t>Kompresorový olej</t>
  </si>
  <si>
    <t>l</t>
  </si>
  <si>
    <t>Kabel HYSLY-JZ 3x1</t>
  </si>
  <si>
    <t>Kabel CYKY 3x2,5</t>
  </si>
  <si>
    <t>Kabel CYKY 5x2,5</t>
  </si>
  <si>
    <t>Krabice IP54 100x100x40 šedá</t>
  </si>
  <si>
    <t>Sonda PTC-S6-2m (vodotěsná, 2 m)</t>
  </si>
  <si>
    <t>Závitová tyč M10x1000, nerez</t>
  </si>
  <si>
    <t>Technologie chlazení - Okruh CH1  CELKEM</t>
  </si>
  <si>
    <t>6.</t>
  </si>
  <si>
    <t>Technologie chlazení - Okruh CH2</t>
  </si>
  <si>
    <t>3.01</t>
  </si>
  <si>
    <t>3.02</t>
  </si>
  <si>
    <t>3.03</t>
  </si>
  <si>
    <t>3.04</t>
  </si>
  <si>
    <t>3.05</t>
  </si>
  <si>
    <t>Technologie chlazení - Okruh CH2  CELKEM</t>
  </si>
  <si>
    <t>7.</t>
  </si>
  <si>
    <t>Technologie chlazení - Okruh M1</t>
  </si>
  <si>
    <t>4.01</t>
  </si>
  <si>
    <t>Kompresorová jednotka, typ J2</t>
  </si>
  <si>
    <t>4.02</t>
  </si>
  <si>
    <t>Vzduchový kondenzátor, typ K2</t>
  </si>
  <si>
    <t>4.03</t>
  </si>
  <si>
    <t>Ventilátorový výparník, typ V4</t>
  </si>
  <si>
    <t>Kulový uzavírací ventil D28mm</t>
  </si>
  <si>
    <t>Izolace potrubí ST 19x28 mm</t>
  </si>
  <si>
    <t>Izolovaný závěs na potrubí 19x28 mm</t>
  </si>
  <si>
    <t>Nerezová trubka DN40 (d=1000mm)</t>
  </si>
  <si>
    <t>Nerezové koleno DN40 (45°)</t>
  </si>
  <si>
    <t>Izolace potrubí ST 19x42 mm</t>
  </si>
  <si>
    <t>Topný kabel RS-T (1,5 m, 83 W)</t>
  </si>
  <si>
    <t>Závitová tyč PERMAGLAS ME 771 M10 (d=1900mm)</t>
  </si>
  <si>
    <t>Technologie chlazení - Okruh M1 CELKEM</t>
  </si>
  <si>
    <t>8.</t>
  </si>
  <si>
    <t>Technologie chlazení - Okruh M2</t>
  </si>
  <si>
    <t>5.01</t>
  </si>
  <si>
    <t>5.02</t>
  </si>
  <si>
    <t>5.03</t>
  </si>
  <si>
    <t>Technologie chlazení - Okruh M2  CELKEM</t>
  </si>
  <si>
    <t>9.</t>
  </si>
  <si>
    <t>Technologie chlazení - dočasný okruh pro m.č.0.165</t>
  </si>
  <si>
    <t>6.13</t>
  </si>
  <si>
    <t>Kompaktní kondenzační jednotka, typ J3</t>
  </si>
  <si>
    <t>6.14</t>
  </si>
  <si>
    <t>Řídicí rozvaděč technologie chlazení, typ R2</t>
  </si>
  <si>
    <t>Termostatický vstřikovací ventil s dýzou - stávající</t>
  </si>
  <si>
    <t>Chladivo R507 - stávající</t>
  </si>
  <si>
    <t>Instalační lišta 70x60 mm</t>
  </si>
  <si>
    <t>10.</t>
  </si>
  <si>
    <t>Montážní práce a ostatní náklady</t>
  </si>
  <si>
    <t>Demontáž a likvidace stávajících tepelných izolací</t>
  </si>
  <si>
    <t>Demontáž a likvidace stávající technologie</t>
  </si>
  <si>
    <t>Likvidace stávající náplně chladiva R507</t>
  </si>
  <si>
    <t>Montáž tepelných izolací</t>
  </si>
  <si>
    <t>Montáž chladírenských dveří</t>
  </si>
  <si>
    <t>Montáž technologie</t>
  </si>
  <si>
    <t>Montáž elektro</t>
  </si>
  <si>
    <t>Revize elektro</t>
  </si>
  <si>
    <t>Kontrola těsnosti</t>
  </si>
  <si>
    <t>Dokumentace skutečného provedení</t>
  </si>
  <si>
    <t>Doprava</t>
  </si>
  <si>
    <t>Montážní práce a ostatní náklady  CELKEM</t>
  </si>
  <si>
    <t>CENA CELKEM</t>
  </si>
  <si>
    <t>Výměna chladicích boxů</t>
  </si>
  <si>
    <t>Popis rozpočtu: 03 - Výměna chladicích boxů</t>
  </si>
  <si>
    <t>Popis rozpočtu: 06 - Výměna chladicích boxů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</si>
</sst>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č&quot;_-;\-* #,##0\ &quot;Kč&quot;_-;_-* &quot;-&quot;\ &quot;Kč&quot;_-;_-@_-"/>
    <numFmt numFmtId="164" formatCode="#,##0.0"/>
    <numFmt numFmtId="165" formatCode="#,##0.00000"/>
    <numFmt numFmtId="166" formatCode="#,##0.00;[Red]#,##0.00"/>
    <numFmt numFmtId="167" formatCode="#,##0;[Red]#,##0"/>
    <numFmt numFmtId="168" formatCode="#,##0_ ;[Red]\-#,##0\ "/>
  </numFmts>
  <fonts count="2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5" fillId="0" borderId="0"/>
    <xf numFmtId="9" fontId="24" fillId="0" borderId="0" applyFont="0" applyFill="0" applyBorder="0" applyAlignment="0" applyProtection="0"/>
  </cellStyleXfs>
  <cellXfs count="3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vertical="top" indent="1"/>
    </xf>
    <xf numFmtId="0" fontId="8" fillId="0" borderId="16" xfId="0" applyFont="1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8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6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2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0" fillId="2" borderId="29" xfId="0" applyNumberFormat="1" applyFill="1" applyBorder="1" applyAlignment="1">
      <alignment vertical="center" wrapText="1" shrinkToFit="1"/>
    </xf>
    <xf numFmtId="4" fontId="0" fillId="2" borderId="29" xfId="0" applyNumberFormat="1" applyFill="1" applyBorder="1" applyAlignment="1">
      <alignment vertical="center" shrinkToFit="1"/>
    </xf>
    <xf numFmtId="3" fontId="0" fillId="2" borderId="2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2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2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0" fontId="7" fillId="0" borderId="22" xfId="0" applyFont="1" applyBorder="1"/>
    <xf numFmtId="0" fontId="7" fillId="2" borderId="26" xfId="0" applyFont="1" applyFill="1" applyBorder="1" applyAlignment="1">
      <alignment vertical="center"/>
    </xf>
    <xf numFmtId="0" fontId="7" fillId="2" borderId="26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4" fontId="7" fillId="2" borderId="29" xfId="0" applyNumberFormat="1" applyFont="1" applyFill="1" applyBorder="1" applyAlignment="1">
      <alignment vertical="center"/>
    </xf>
    <xf numFmtId="164" fontId="7" fillId="2" borderId="29" xfId="0" applyNumberFormat="1" applyFont="1" applyFill="1" applyBorder="1" applyAlignment="1">
      <alignment vertical="center"/>
    </xf>
    <xf numFmtId="164" fontId="0" fillId="0" borderId="0" xfId="0" applyNumberFormat="1"/>
    <xf numFmtId="4" fontId="7" fillId="2" borderId="2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5" xfId="0" applyFont="1" applyFill="1" applyBorder="1" applyAlignment="1">
      <alignment vertical="top"/>
    </xf>
    <xf numFmtId="49" fontId="8" fillId="2" borderId="16" xfId="0" applyNumberFormat="1" applyFont="1" applyFill="1" applyBorder="1" applyAlignment="1">
      <alignment vertical="top"/>
    </xf>
    <xf numFmtId="0" fontId="8" fillId="2" borderId="16" xfId="0" applyFont="1" applyFill="1" applyBorder="1" applyAlignment="1">
      <alignment horizontal="center" vertical="top" shrinkToFit="1"/>
    </xf>
    <xf numFmtId="165" fontId="8" fillId="2" borderId="16" xfId="0" applyNumberFormat="1" applyFont="1" applyFill="1" applyBorder="1" applyAlignment="1">
      <alignment vertical="top" shrinkToFit="1"/>
    </xf>
    <xf numFmtId="4" fontId="8" fillId="2" borderId="16" xfId="0" applyNumberFormat="1" applyFont="1" applyFill="1" applyBorder="1" applyAlignment="1">
      <alignment vertical="top" shrinkToFit="1"/>
    </xf>
    <xf numFmtId="4" fontId="8" fillId="2" borderId="30" xfId="0" applyNumberFormat="1" applyFont="1" applyFill="1" applyBorder="1" applyAlignment="1">
      <alignment vertical="top" shrinkToFit="1"/>
    </xf>
    <xf numFmtId="0" fontId="16" fillId="0" borderId="31" xfId="0" applyFont="1" applyBorder="1" applyAlignment="1">
      <alignment vertical="top"/>
    </xf>
    <xf numFmtId="49" fontId="16" fillId="0" borderId="32" xfId="0" applyNumberFormat="1" applyFont="1" applyBorder="1" applyAlignment="1">
      <alignment vertical="top"/>
    </xf>
    <xf numFmtId="0" fontId="16" fillId="0" borderId="32" xfId="0" applyFont="1" applyBorder="1" applyAlignment="1">
      <alignment horizontal="center" vertical="top" shrinkToFit="1"/>
    </xf>
    <xf numFmtId="165" fontId="16" fillId="0" borderId="32" xfId="0" applyNumberFormat="1" applyFont="1" applyBorder="1" applyAlignment="1">
      <alignment vertical="top" shrinkToFit="1"/>
    </xf>
    <xf numFmtId="4" fontId="16" fillId="3" borderId="32" xfId="0" applyNumberFormat="1" applyFont="1" applyFill="1" applyBorder="1" applyAlignment="1" applyProtection="1">
      <alignment vertical="top" shrinkToFit="1"/>
      <protection locked="0"/>
    </xf>
    <xf numFmtId="4" fontId="16" fillId="0" borderId="32" xfId="0" applyNumberFormat="1" applyFont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6" fillId="0" borderId="34" xfId="0" applyFont="1" applyBorder="1" applyAlignment="1">
      <alignment vertical="top"/>
    </xf>
    <xf numFmtId="49" fontId="16" fillId="0" borderId="35" xfId="0" applyNumberFormat="1" applyFont="1" applyBorder="1" applyAlignment="1">
      <alignment vertical="top"/>
    </xf>
    <xf numFmtId="0" fontId="16" fillId="0" borderId="35" xfId="0" applyFont="1" applyBorder="1" applyAlignment="1">
      <alignment horizontal="center" vertical="top" shrinkToFit="1"/>
    </xf>
    <xf numFmtId="165" fontId="16" fillId="0" borderId="35" xfId="0" applyNumberFormat="1" applyFont="1" applyBorder="1" applyAlignment="1">
      <alignment vertical="top" shrinkToFit="1"/>
    </xf>
    <xf numFmtId="4" fontId="16" fillId="3" borderId="35" xfId="0" applyNumberFormat="1" applyFont="1" applyFill="1" applyBorder="1" applyAlignment="1" applyProtection="1">
      <alignment vertical="top" shrinkToFit="1"/>
      <protection locked="0"/>
    </xf>
    <xf numFmtId="4" fontId="16" fillId="0" borderId="35" xfId="0" applyNumberFormat="1" applyFont="1" applyBorder="1" applyAlignment="1">
      <alignment vertical="top" shrinkToFit="1"/>
    </xf>
    <xf numFmtId="4" fontId="16" fillId="0" borderId="36" xfId="0" applyNumberFormat="1" applyFont="1" applyBorder="1" applyAlignment="1">
      <alignment vertical="top" shrinkToFit="1"/>
    </xf>
    <xf numFmtId="49" fontId="8" fillId="2" borderId="16" xfId="0" applyNumberFormat="1" applyFont="1" applyFill="1" applyBorder="1" applyAlignment="1">
      <alignment horizontal="left" vertical="top" wrapText="1"/>
    </xf>
    <xf numFmtId="49" fontId="16" fillId="0" borderId="32" xfId="0" applyNumberFormat="1" applyFont="1" applyBorder="1" applyAlignment="1">
      <alignment horizontal="left" vertical="top" wrapText="1"/>
    </xf>
    <xf numFmtId="49" fontId="16" fillId="0" borderId="3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0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49" fontId="22" fillId="5" borderId="25" xfId="0" applyNumberFormat="1" applyFont="1" applyFill="1" applyBorder="1" applyAlignment="1">
      <alignment horizontal="center"/>
    </xf>
    <xf numFmtId="49" fontId="22" fillId="5" borderId="16" xfId="0" applyNumberFormat="1" applyFont="1" applyFill="1" applyBorder="1" applyAlignment="1">
      <alignment horizontal="center"/>
    </xf>
    <xf numFmtId="167" fontId="22" fillId="5" borderId="16" xfId="0" applyNumberFormat="1" applyFont="1" applyFill="1" applyBorder="1" applyAlignment="1">
      <alignment horizontal="center"/>
    </xf>
    <xf numFmtId="3" fontId="22" fillId="5" borderId="16" xfId="0" applyNumberFormat="1" applyFont="1" applyFill="1" applyBorder="1" applyAlignment="1">
      <alignment horizontal="center"/>
    </xf>
    <xf numFmtId="168" fontId="22" fillId="5" borderId="16" xfId="0" applyNumberFormat="1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5" borderId="30" xfId="0" applyFont="1" applyFill="1" applyBorder="1" applyAlignment="1">
      <alignment horizontal="center"/>
    </xf>
    <xf numFmtId="49" fontId="22" fillId="5" borderId="10" xfId="0" applyNumberFormat="1" applyFont="1" applyFill="1" applyBorder="1" applyAlignment="1">
      <alignment horizontal="center"/>
    </xf>
    <xf numFmtId="49" fontId="22" fillId="5" borderId="6" xfId="0" applyNumberFormat="1" applyFont="1" applyFill="1" applyBorder="1" applyAlignment="1">
      <alignment horizontal="center"/>
    </xf>
    <xf numFmtId="167" fontId="22" fillId="5" borderId="6" xfId="0" applyNumberFormat="1" applyFont="1" applyFill="1" applyBorder="1" applyAlignment="1">
      <alignment horizontal="center"/>
    </xf>
    <xf numFmtId="3" fontId="22" fillId="5" borderId="6" xfId="0" applyNumberFormat="1" applyFont="1" applyFill="1" applyBorder="1" applyAlignment="1">
      <alignment horizontal="center"/>
    </xf>
    <xf numFmtId="168" fontId="22" fillId="5" borderId="6" xfId="0" applyNumberFormat="1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24" xfId="0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49" fontId="23" fillId="5" borderId="0" xfId="0" applyNumberFormat="1" applyFont="1" applyFill="1"/>
    <xf numFmtId="49" fontId="23" fillId="5" borderId="0" xfId="0" applyNumberFormat="1" applyFont="1" applyFill="1" applyAlignment="1">
      <alignment horizontal="center"/>
    </xf>
    <xf numFmtId="167" fontId="23" fillId="5" borderId="0" xfId="0" applyNumberFormat="1" applyFont="1" applyFill="1" applyAlignment="1">
      <alignment horizontal="left"/>
    </xf>
    <xf numFmtId="3" fontId="20" fillId="5" borderId="0" xfId="0" applyNumberFormat="1" applyFont="1" applyFill="1" applyAlignment="1">
      <alignment horizontal="center"/>
    </xf>
    <xf numFmtId="168" fontId="20" fillId="5" borderId="0" xfId="0" applyNumberFormat="1" applyFont="1" applyFill="1" applyAlignment="1">
      <alignment horizontal="center"/>
    </xf>
    <xf numFmtId="4" fontId="22" fillId="5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0" borderId="0" xfId="0" applyFont="1" applyAlignment="1">
      <alignment horizontal="right"/>
    </xf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/>
    </xf>
    <xf numFmtId="42" fontId="20" fillId="0" borderId="0" xfId="0" applyNumberFormat="1" applyFont="1" applyAlignment="1">
      <alignment horizontal="right"/>
    </xf>
    <xf numFmtId="9" fontId="20" fillId="0" borderId="0" xfId="0" applyNumberFormat="1" applyFont="1" applyAlignment="1">
      <alignment horizontal="right"/>
    </xf>
    <xf numFmtId="3" fontId="22" fillId="5" borderId="0" xfId="0" applyNumberFormat="1" applyFont="1" applyFill="1" applyAlignment="1">
      <alignment horizontal="center"/>
    </xf>
    <xf numFmtId="168" fontId="22" fillId="5" borderId="0" xfId="0" applyNumberFormat="1" applyFont="1" applyFill="1" applyAlignment="1">
      <alignment horizontal="center"/>
    </xf>
    <xf numFmtId="42" fontId="22" fillId="5" borderId="0" xfId="0" applyNumberFormat="1" applyFont="1" applyFill="1"/>
    <xf numFmtId="0" fontId="22" fillId="5" borderId="0" xfId="0" applyFont="1" applyFill="1"/>
    <xf numFmtId="0" fontId="22" fillId="0" borderId="0" xfId="0" applyFont="1"/>
    <xf numFmtId="0" fontId="22" fillId="0" borderId="0" xfId="0" applyFont="1" applyAlignment="1">
      <alignment horizontal="right"/>
    </xf>
    <xf numFmtId="49" fontId="22" fillId="0" borderId="0" xfId="0" applyNumberFormat="1" applyFont="1"/>
    <xf numFmtId="167" fontId="22" fillId="0" borderId="0" xfId="0" applyNumberFormat="1" applyFont="1" applyAlignment="1">
      <alignment horizontal="left"/>
    </xf>
    <xf numFmtId="42" fontId="22" fillId="0" borderId="0" xfId="0" applyNumberFormat="1" applyFont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left"/>
    </xf>
    <xf numFmtId="4" fontId="22" fillId="0" borderId="0" xfId="0" applyNumberFormat="1" applyFont="1" applyAlignment="1">
      <alignment horizontal="center"/>
    </xf>
    <xf numFmtId="42" fontId="22" fillId="0" borderId="0" xfId="0" applyNumberFormat="1" applyFont="1"/>
    <xf numFmtId="4" fontId="23" fillId="5" borderId="0" xfId="0" applyNumberFormat="1" applyFont="1" applyFill="1" applyAlignment="1">
      <alignment horizontal="left"/>
    </xf>
    <xf numFmtId="42" fontId="22" fillId="5" borderId="0" xfId="0" applyNumberFormat="1" applyFont="1" applyFill="1" applyAlignment="1">
      <alignment horizontal="right"/>
    </xf>
    <xf numFmtId="9" fontId="20" fillId="5" borderId="0" xfId="0" applyNumberFormat="1" applyFont="1" applyFill="1" applyAlignment="1">
      <alignment horizontal="right"/>
    </xf>
    <xf numFmtId="0" fontId="20" fillId="0" borderId="0" xfId="0" applyFont="1" applyAlignment="1">
      <alignment horizontal="justify" vertical="top"/>
    </xf>
    <xf numFmtId="3" fontId="20" fillId="0" borderId="0" xfId="0" applyNumberFormat="1" applyFont="1" applyAlignment="1">
      <alignment horizontal="center"/>
    </xf>
    <xf numFmtId="49" fontId="22" fillId="5" borderId="0" xfId="0" applyNumberFormat="1" applyFont="1" applyFill="1"/>
    <xf numFmtId="49" fontId="22" fillId="5" borderId="0" xfId="0" applyNumberFormat="1" applyFont="1" applyFill="1" applyAlignment="1">
      <alignment horizontal="center"/>
    </xf>
    <xf numFmtId="0" fontId="20" fillId="5" borderId="0" xfId="0" applyFont="1" applyFill="1" applyAlignment="1">
      <alignment horizontal="justify" vertical="top"/>
    </xf>
    <xf numFmtId="0" fontId="22" fillId="0" borderId="0" xfId="0" applyFont="1" applyAlignment="1">
      <alignment horizontal="left" vertical="center"/>
    </xf>
    <xf numFmtId="49" fontId="22" fillId="5" borderId="0" xfId="0" applyNumberFormat="1" applyFont="1" applyFill="1" applyAlignment="1">
      <alignment horizontal="left" vertical="center"/>
    </xf>
    <xf numFmtId="49" fontId="22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3" fontId="22" fillId="5" borderId="0" xfId="0" applyNumberFormat="1" applyFont="1" applyFill="1" applyAlignment="1">
      <alignment horizontal="left" vertical="center"/>
    </xf>
    <xf numFmtId="168" fontId="22" fillId="5" borderId="0" xfId="0" applyNumberFormat="1" applyFont="1" applyFill="1" applyAlignment="1">
      <alignment horizontal="left" vertical="center"/>
    </xf>
    <xf numFmtId="42" fontId="22" fillId="5" borderId="0" xfId="0" applyNumberFormat="1" applyFont="1" applyFill="1" applyAlignment="1">
      <alignment horizontal="right" vertical="center"/>
    </xf>
    <xf numFmtId="0" fontId="20" fillId="5" borderId="0" xfId="0" applyFont="1" applyFill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0" borderId="0" xfId="0" applyFont="1"/>
    <xf numFmtId="49" fontId="20" fillId="0" borderId="0" xfId="3" applyNumberFormat="1" applyFont="1"/>
    <xf numFmtId="49" fontId="20" fillId="0" borderId="0" xfId="3" applyNumberFormat="1" applyFont="1" applyAlignment="1">
      <alignment horizontal="center"/>
    </xf>
    <xf numFmtId="49" fontId="0" fillId="0" borderId="22" xfId="0" applyNumberFormat="1" applyBorder="1"/>
    <xf numFmtId="42" fontId="0" fillId="0" borderId="0" xfId="0" applyNumberFormat="1"/>
    <xf numFmtId="49" fontId="7" fillId="0" borderId="26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 wrapText="1" shrinkToFit="1"/>
    </xf>
    <xf numFmtId="4" fontId="0" fillId="0" borderId="29" xfId="0" applyNumberFormat="1" applyBorder="1" applyAlignment="1">
      <alignment vertical="center" shrinkToFit="1"/>
    </xf>
    <xf numFmtId="3" fontId="0" fillId="0" borderId="29" xfId="0" applyNumberForma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16" fillId="0" borderId="25" xfId="0" applyFont="1" applyBorder="1" applyAlignment="1">
      <alignment vertical="top"/>
    </xf>
    <xf numFmtId="49" fontId="16" fillId="0" borderId="16" xfId="0" applyNumberFormat="1" applyFont="1" applyBorder="1" applyAlignment="1">
      <alignment vertical="top"/>
    </xf>
    <xf numFmtId="49" fontId="16" fillId="0" borderId="16" xfId="0" applyNumberFormat="1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top" shrinkToFit="1"/>
    </xf>
    <xf numFmtId="165" fontId="16" fillId="0" borderId="16" xfId="0" applyNumberFormat="1" applyFont="1" applyBorder="1" applyAlignment="1">
      <alignment vertical="top" shrinkToFit="1"/>
    </xf>
    <xf numFmtId="4" fontId="16" fillId="3" borderId="16" xfId="0" applyNumberFormat="1" applyFont="1" applyFill="1" applyBorder="1" applyAlignment="1" applyProtection="1">
      <alignment vertical="top" shrinkToFit="1"/>
      <protection locked="0"/>
    </xf>
    <xf numFmtId="4" fontId="16" fillId="0" borderId="16" xfId="0" applyNumberFormat="1" applyFont="1" applyBorder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wrapText="1"/>
    </xf>
    <xf numFmtId="0" fontId="8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wrapText="1"/>
    </xf>
    <xf numFmtId="1" fontId="8" fillId="0" borderId="27" xfId="0" applyNumberFormat="1" applyFont="1" applyBorder="1" applyAlignment="1">
      <alignment horizontal="right" vertical="center" wrapText="1"/>
    </xf>
    <xf numFmtId="0" fontId="0" fillId="0" borderId="27" xfId="0" applyBorder="1" applyAlignment="1">
      <alignment horizontal="left" vertical="center" indent="1"/>
    </xf>
    <xf numFmtId="0" fontId="8" fillId="0" borderId="27" xfId="0" applyFont="1" applyBorder="1" applyAlignment="1">
      <alignment vertical="center"/>
    </xf>
    <xf numFmtId="1" fontId="8" fillId="0" borderId="26" xfId="0" applyNumberFormat="1" applyFont="1" applyBorder="1" applyAlignment="1">
      <alignment horizontal="right" vertical="center" wrapText="1"/>
    </xf>
    <xf numFmtId="4" fontId="7" fillId="4" borderId="26" xfId="0" applyNumberFormat="1" applyFont="1" applyFill="1" applyBorder="1" applyAlignment="1">
      <alignment vertical="center"/>
    </xf>
    <xf numFmtId="4" fontId="7" fillId="4" borderId="27" xfId="0" applyNumberFormat="1" applyFont="1" applyFill="1" applyBorder="1" applyAlignment="1">
      <alignment vertical="center" wrapText="1"/>
    </xf>
    <xf numFmtId="4" fontId="10" fillId="4" borderId="29" xfId="0" applyNumberFormat="1" applyFont="1" applyFill="1" applyBorder="1" applyAlignment="1">
      <alignment horizontal="center" vertical="center" wrapText="1" shrinkToFit="1"/>
    </xf>
    <xf numFmtId="4" fontId="7" fillId="4" borderId="29" xfId="0" applyNumberFormat="1" applyFont="1" applyFill="1" applyBorder="1" applyAlignment="1">
      <alignment horizontal="center" vertical="center" wrapText="1" shrinkToFit="1"/>
    </xf>
    <xf numFmtId="3" fontId="7" fillId="4" borderId="29" xfId="0" applyNumberFormat="1" applyFont="1" applyFill="1" applyBorder="1" applyAlignment="1">
      <alignment horizontal="center" vertical="center" wrapText="1"/>
    </xf>
    <xf numFmtId="4" fontId="0" fillId="0" borderId="26" xfId="0" applyNumberFormat="1" applyBorder="1" applyAlignment="1">
      <alignment vertical="center"/>
    </xf>
    <xf numFmtId="4" fontId="3" fillId="0" borderId="29" xfId="0" applyNumberFormat="1" applyFont="1" applyBorder="1" applyAlignment="1">
      <alignment horizontal="right" vertical="center" wrapText="1" shrinkToFit="1"/>
    </xf>
    <xf numFmtId="4" fontId="3" fillId="0" borderId="29" xfId="0" applyNumberFormat="1" applyFont="1" applyBorder="1" applyAlignment="1">
      <alignment horizontal="right" vertical="center" shrinkToFit="1"/>
    </xf>
    <xf numFmtId="4" fontId="8" fillId="0" borderId="26" xfId="0" applyNumberFormat="1" applyFont="1" applyBorder="1" applyAlignment="1">
      <alignment vertical="center"/>
    </xf>
    <xf numFmtId="4" fontId="8" fillId="0" borderId="29" xfId="0" applyNumberFormat="1" applyFont="1" applyBorder="1" applyAlignment="1">
      <alignment vertical="center" wrapText="1" shrinkToFit="1"/>
    </xf>
    <xf numFmtId="4" fontId="8" fillId="0" borderId="29" xfId="0" applyNumberFormat="1" applyFont="1" applyBorder="1" applyAlignment="1">
      <alignment vertical="center" shrinkToFit="1"/>
    </xf>
    <xf numFmtId="3" fontId="8" fillId="0" borderId="29" xfId="0" applyNumberFormat="1" applyFont="1" applyBorder="1" applyAlignment="1">
      <alignment vertical="center"/>
    </xf>
    <xf numFmtId="4" fontId="0" fillId="0" borderId="26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164" fontId="7" fillId="0" borderId="29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49" fontId="0" fillId="0" borderId="27" xfId="0" applyNumberFormat="1" applyBorder="1" applyAlignment="1">
      <alignment vertical="center"/>
    </xf>
    <xf numFmtId="0" fontId="0" fillId="2" borderId="29" xfId="0" applyFill="1" applyBorder="1" applyAlignment="1">
      <alignment vertical="center"/>
    </xf>
    <xf numFmtId="49" fontId="0" fillId="2" borderId="27" xfId="0" applyNumberFormat="1" applyFill="1" applyBorder="1" applyAlignment="1">
      <alignment vertical="center"/>
    </xf>
    <xf numFmtId="0" fontId="0" fillId="4" borderId="29" xfId="0" applyFill="1" applyBorder="1"/>
    <xf numFmtId="49" fontId="0" fillId="4" borderId="29" xfId="0" applyNumberFormat="1" applyFill="1" applyBorder="1"/>
    <xf numFmtId="0" fontId="0" fillId="4" borderId="29" xfId="0" applyFill="1" applyBorder="1" applyAlignment="1">
      <alignment horizontal="center"/>
    </xf>
    <xf numFmtId="0" fontId="0" fillId="4" borderId="26" xfId="0" applyFill="1" applyBorder="1"/>
    <xf numFmtId="0" fontId="0" fillId="4" borderId="29" xfId="0" applyFill="1" applyBorder="1" applyAlignment="1">
      <alignment wrapText="1"/>
    </xf>
    <xf numFmtId="0" fontId="8" fillId="2" borderId="26" xfId="0" applyFont="1" applyFill="1" applyBorder="1" applyAlignment="1">
      <alignment vertical="top"/>
    </xf>
    <xf numFmtId="49" fontId="8" fillId="2" borderId="27" xfId="0" applyNumberFormat="1" applyFont="1" applyFill="1" applyBorder="1" applyAlignment="1">
      <alignment vertical="top"/>
    </xf>
    <xf numFmtId="49" fontId="8" fillId="2" borderId="27" xfId="0" applyNumberFormat="1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center" vertical="top"/>
    </xf>
    <xf numFmtId="0" fontId="8" fillId="2" borderId="27" xfId="0" applyFont="1" applyFill="1" applyBorder="1" applyAlignment="1">
      <alignment vertical="top"/>
    </xf>
    <xf numFmtId="4" fontId="8" fillId="2" borderId="28" xfId="0" applyNumberFormat="1" applyFont="1" applyFill="1" applyBorder="1" applyAlignment="1">
      <alignment vertical="top" shrinkToFi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8" fillId="0" borderId="27" xfId="0" applyNumberFormat="1" applyFont="1" applyBorder="1" applyAlignment="1">
      <alignment vertical="center" wrapText="1"/>
    </xf>
    <xf numFmtId="49" fontId="0" fillId="0" borderId="27" xfId="0" applyNumberFormat="1" applyBorder="1" applyAlignment="1">
      <alignment vertical="center" wrapText="1"/>
    </xf>
    <xf numFmtId="4" fontId="0" fillId="2" borderId="26" xfId="0" applyNumberFormat="1" applyFill="1" applyBorder="1" applyAlignment="1">
      <alignment vertical="center"/>
    </xf>
    <xf numFmtId="4" fontId="0" fillId="2" borderId="27" xfId="0" applyNumberFormat="1" applyFill="1" applyBorder="1" applyAlignment="1">
      <alignment vertical="center"/>
    </xf>
    <xf numFmtId="4" fontId="0" fillId="2" borderId="28" xfId="0" applyNumberFormat="1" applyFill="1" applyBorder="1" applyAlignment="1">
      <alignment vertical="center"/>
    </xf>
    <xf numFmtId="0" fontId="0" fillId="0" borderId="16" xfId="0" applyBorder="1" applyAlignment="1">
      <alignment horizontal="center" wrapText="1"/>
    </xf>
    <xf numFmtId="4" fontId="11" fillId="0" borderId="26" xfId="0" applyNumberFormat="1" applyFont="1" applyBorder="1" applyAlignment="1">
      <alignment horizontal="right" vertical="center"/>
    </xf>
    <xf numFmtId="4" fontId="11" fillId="0" borderId="27" xfId="0" applyNumberFormat="1" applyFont="1" applyBorder="1" applyAlignment="1">
      <alignment horizontal="right" vertical="center"/>
    </xf>
    <xf numFmtId="4" fontId="11" fillId="0" borderId="26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3" fillId="0" borderId="26" xfId="0" applyNumberFormat="1" applyFont="1" applyBorder="1" applyAlignment="1">
      <alignment horizontal="right" vertical="center" indent="1"/>
    </xf>
    <xf numFmtId="4" fontId="13" fillId="0" borderId="28" xfId="0" applyNumberFormat="1" applyFont="1" applyBorder="1" applyAlignment="1">
      <alignment horizontal="right" vertical="center" indent="1"/>
    </xf>
    <xf numFmtId="4" fontId="13" fillId="0" borderId="14" xfId="0" applyNumberFormat="1" applyFont="1" applyBorder="1" applyAlignment="1">
      <alignment horizontal="right" vertical="center" indent="1"/>
    </xf>
    <xf numFmtId="4" fontId="11" fillId="0" borderId="26" xfId="0" applyNumberFormat="1" applyFont="1" applyBorder="1" applyAlignment="1">
      <alignment horizontal="right" vertical="center" indent="1"/>
    </xf>
    <xf numFmtId="4" fontId="11" fillId="0" borderId="14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8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/>
    </xf>
    <xf numFmtId="49" fontId="6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27" xfId="0" applyNumberFormat="1" applyBorder="1" applyAlignment="1">
      <alignment vertical="center" shrinkToFit="1"/>
    </xf>
    <xf numFmtId="49" fontId="0" fillId="0" borderId="28" xfId="0" applyNumberFormat="1" applyBorder="1" applyAlignment="1">
      <alignment vertical="center" shrinkToFit="1"/>
    </xf>
    <xf numFmtId="0" fontId="17" fillId="0" borderId="16" xfId="0" applyFont="1" applyBorder="1" applyAlignment="1">
      <alignment horizontal="left" vertical="top" wrapText="1"/>
    </xf>
    <xf numFmtId="0" fontId="17" fillId="0" borderId="16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27" xfId="0" applyNumberForma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2" borderId="27" xfId="0" applyNumberForma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5" xfId="0" applyFill="1" applyBorder="1" applyAlignment="1" applyProtection="1">
      <alignment vertical="top" wrapText="1"/>
      <protection locked="0"/>
    </xf>
    <xf numFmtId="0" fontId="0" fillId="3" borderId="16" xfId="0" applyFill="1" applyBorder="1" applyAlignment="1" applyProtection="1">
      <alignment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vertical="top" wrapText="1"/>
      <protection locked="0"/>
    </xf>
    <xf numFmtId="0" fontId="0" fillId="3" borderId="22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3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vertical="top" wrapText="1"/>
      <protection locked="0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</cellXfs>
  <cellStyles count="4">
    <cellStyle name="Normální" xfId="0" builtinId="0"/>
    <cellStyle name="normální 2" xfId="1"/>
    <cellStyle name="Normální 3" xfId="2"/>
    <cellStyle name="Procent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8"/>
  <sheetViews>
    <sheetView showGridLines="0" tabSelected="1" topLeftCell="B1" zoomScaleNormal="100" zoomScaleSheetLayoutView="75" workbookViewId="0">
      <selection activeCell="C42" sqref="C42:E42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48" customWidth="1"/>
    <col min="4" max="4" width="13" style="48" customWidth="1"/>
    <col min="5" max="5" width="9.7109375" style="48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5" t="s">
        <v>0</v>
      </c>
      <c r="B1" s="311" t="s">
        <v>1</v>
      </c>
      <c r="C1" s="312"/>
      <c r="D1" s="312"/>
      <c r="E1" s="312"/>
      <c r="F1" s="312"/>
      <c r="G1" s="312"/>
      <c r="H1" s="312"/>
      <c r="I1" s="312"/>
      <c r="J1" s="313"/>
    </row>
    <row r="2" spans="1:15" ht="36" customHeight="1" x14ac:dyDescent="0.2">
      <c r="A2" s="2"/>
      <c r="B2" s="66" t="s">
        <v>2</v>
      </c>
      <c r="C2" s="67"/>
      <c r="D2" s="68" t="s">
        <v>3</v>
      </c>
      <c r="E2" s="317" t="s">
        <v>4</v>
      </c>
      <c r="F2" s="318"/>
      <c r="G2" s="318"/>
      <c r="H2" s="318"/>
      <c r="I2" s="318"/>
      <c r="J2" s="319"/>
      <c r="O2" s="1"/>
    </row>
    <row r="3" spans="1:15" ht="22.5" customHeight="1" x14ac:dyDescent="0.2">
      <c r="A3" s="2"/>
      <c r="B3" s="69"/>
      <c r="C3" s="67"/>
      <c r="D3" s="70"/>
      <c r="E3" s="320" t="s">
        <v>5</v>
      </c>
      <c r="F3" s="321"/>
      <c r="G3" s="321"/>
      <c r="H3" s="321"/>
      <c r="I3" s="321"/>
      <c r="J3" s="322"/>
    </row>
    <row r="4" spans="1:15" ht="23.25" customHeight="1" x14ac:dyDescent="0.2">
      <c r="A4" s="2"/>
      <c r="B4" s="71"/>
      <c r="C4" s="72"/>
      <c r="D4" s="73"/>
      <c r="E4" s="301" t="s">
        <v>682</v>
      </c>
      <c r="F4" s="301"/>
      <c r="G4" s="301"/>
      <c r="H4" s="301"/>
      <c r="I4" s="301"/>
      <c r="J4" s="302"/>
    </row>
    <row r="5" spans="1:15" ht="24" customHeight="1" x14ac:dyDescent="0.2">
      <c r="A5" s="2"/>
      <c r="B5" s="31" t="s">
        <v>7</v>
      </c>
      <c r="D5" s="305"/>
      <c r="E5" s="306"/>
      <c r="F5" s="306"/>
      <c r="G5" s="306"/>
      <c r="H5" s="18" t="s">
        <v>8</v>
      </c>
      <c r="I5" s="22"/>
      <c r="J5" s="8"/>
    </row>
    <row r="6" spans="1:15" ht="15.75" customHeight="1" x14ac:dyDescent="0.2">
      <c r="A6" s="2"/>
      <c r="B6" s="28"/>
      <c r="C6" s="51"/>
      <c r="D6" s="307"/>
      <c r="E6" s="308"/>
      <c r="F6" s="308"/>
      <c r="G6" s="308"/>
      <c r="H6" s="18" t="s">
        <v>9</v>
      </c>
      <c r="I6" s="22"/>
      <c r="J6" s="8"/>
    </row>
    <row r="7" spans="1:15" ht="15.75" customHeight="1" x14ac:dyDescent="0.2">
      <c r="A7" s="2"/>
      <c r="B7" s="29"/>
      <c r="C7" s="52"/>
      <c r="D7" s="49"/>
      <c r="E7" s="309"/>
      <c r="F7" s="310"/>
      <c r="G7" s="310"/>
      <c r="H7" s="24"/>
      <c r="I7" s="23"/>
      <c r="J7" s="33"/>
    </row>
    <row r="8" spans="1:15" ht="24" hidden="1" customHeight="1" x14ac:dyDescent="0.2">
      <c r="A8" s="2"/>
      <c r="B8" s="31" t="s">
        <v>10</v>
      </c>
      <c r="D8" s="47"/>
      <c r="H8" s="18" t="s">
        <v>8</v>
      </c>
      <c r="I8" s="22"/>
      <c r="J8" s="8"/>
    </row>
    <row r="9" spans="1:15" ht="15.75" hidden="1" customHeight="1" x14ac:dyDescent="0.2">
      <c r="A9" s="2"/>
      <c r="B9" s="2"/>
      <c r="D9" s="47"/>
      <c r="H9" s="18" t="s">
        <v>9</v>
      </c>
      <c r="I9" s="22"/>
      <c r="J9" s="8"/>
    </row>
    <row r="10" spans="1:15" ht="15.75" hidden="1" customHeight="1" x14ac:dyDescent="0.2">
      <c r="A10" s="2"/>
      <c r="B10" s="34"/>
      <c r="C10" s="52"/>
      <c r="D10" s="49"/>
      <c r="E10" s="53"/>
      <c r="F10" s="24"/>
      <c r="G10" s="14"/>
      <c r="H10" s="14"/>
      <c r="I10" s="35"/>
      <c r="J10" s="33"/>
    </row>
    <row r="11" spans="1:15" ht="24" customHeight="1" x14ac:dyDescent="0.2">
      <c r="A11" s="2"/>
      <c r="B11" s="31" t="s">
        <v>11</v>
      </c>
      <c r="D11" s="324"/>
      <c r="E11" s="324"/>
      <c r="F11" s="324"/>
      <c r="G11" s="324"/>
      <c r="H11" s="18" t="s">
        <v>8</v>
      </c>
      <c r="I11" s="74"/>
      <c r="J11" s="8"/>
    </row>
    <row r="12" spans="1:15" ht="15.75" customHeight="1" x14ac:dyDescent="0.2">
      <c r="A12" s="2"/>
      <c r="B12" s="28"/>
      <c r="C12" s="51"/>
      <c r="D12" s="300"/>
      <c r="E12" s="300"/>
      <c r="F12" s="300"/>
      <c r="G12" s="300"/>
      <c r="H12" s="18" t="s">
        <v>9</v>
      </c>
      <c r="I12" s="74"/>
      <c r="J12" s="8"/>
    </row>
    <row r="13" spans="1:15" ht="15.75" customHeight="1" x14ac:dyDescent="0.2">
      <c r="A13" s="2"/>
      <c r="B13" s="29"/>
      <c r="C13" s="52"/>
      <c r="D13" s="75"/>
      <c r="E13" s="303"/>
      <c r="F13" s="304"/>
      <c r="G13" s="304"/>
      <c r="H13" s="19"/>
      <c r="I13" s="23"/>
      <c r="J13" s="33"/>
    </row>
    <row r="14" spans="1:15" ht="24" customHeight="1" x14ac:dyDescent="0.2">
      <c r="A14" s="2"/>
      <c r="B14" s="41" t="s">
        <v>12</v>
      </c>
      <c r="C14" s="54"/>
      <c r="D14" s="55"/>
      <c r="E14" s="56"/>
      <c r="F14" s="42"/>
      <c r="G14" s="42"/>
      <c r="H14" s="43"/>
      <c r="I14" s="42"/>
      <c r="J14" s="44"/>
    </row>
    <row r="15" spans="1:15" ht="32.25" customHeight="1" x14ac:dyDescent="0.2">
      <c r="A15" s="2"/>
      <c r="B15" s="34" t="s">
        <v>13</v>
      </c>
      <c r="C15" s="57"/>
      <c r="D15" s="50"/>
      <c r="E15" s="323"/>
      <c r="F15" s="323"/>
      <c r="G15" s="325"/>
      <c r="H15" s="325"/>
      <c r="I15" s="325" t="s">
        <v>14</v>
      </c>
      <c r="J15" s="326"/>
    </row>
    <row r="16" spans="1:15" ht="23.25" customHeight="1" x14ac:dyDescent="0.2">
      <c r="A16" s="105" t="s">
        <v>15</v>
      </c>
      <c r="B16" s="37" t="s">
        <v>15</v>
      </c>
      <c r="C16" s="234"/>
      <c r="D16" s="235"/>
      <c r="E16" s="288"/>
      <c r="F16" s="289"/>
      <c r="G16" s="288"/>
      <c r="H16" s="289"/>
      <c r="I16" s="288">
        <f>SUMIF(F59:F82,A16,I59:I82)+SUMIF(F59:F82,"PSU",I59:I82)</f>
        <v>0</v>
      </c>
      <c r="J16" s="290"/>
    </row>
    <row r="17" spans="1:10" ht="23.25" customHeight="1" x14ac:dyDescent="0.2">
      <c r="A17" s="105" t="s">
        <v>16</v>
      </c>
      <c r="B17" s="37" t="s">
        <v>16</v>
      </c>
      <c r="C17" s="234"/>
      <c r="D17" s="235"/>
      <c r="E17" s="288"/>
      <c r="F17" s="289"/>
      <c r="G17" s="288"/>
      <c r="H17" s="289"/>
      <c r="I17" s="288">
        <f>SUMIF(F59:F82,A17,I59:I82)</f>
        <v>0</v>
      </c>
      <c r="J17" s="290"/>
    </row>
    <row r="18" spans="1:10" ht="23.25" customHeight="1" x14ac:dyDescent="0.2">
      <c r="A18" s="105" t="s">
        <v>17</v>
      </c>
      <c r="B18" s="37" t="s">
        <v>17</v>
      </c>
      <c r="C18" s="234"/>
      <c r="D18" s="235"/>
      <c r="E18" s="288"/>
      <c r="F18" s="289"/>
      <c r="G18" s="288"/>
      <c r="H18" s="289"/>
      <c r="I18" s="288">
        <f>SUM(I79,I83,I84)</f>
        <v>0</v>
      </c>
      <c r="J18" s="290"/>
    </row>
    <row r="19" spans="1:10" ht="23.25" customHeight="1" x14ac:dyDescent="0.2">
      <c r="A19" s="105" t="s">
        <v>18</v>
      </c>
      <c r="B19" s="37" t="s">
        <v>19</v>
      </c>
      <c r="C19" s="234"/>
      <c r="D19" s="235"/>
      <c r="E19" s="288"/>
      <c r="F19" s="289"/>
      <c r="G19" s="288"/>
      <c r="H19" s="289"/>
      <c r="I19" s="288">
        <f>SUMIF(F59:F82,A19,I59:I82)</f>
        <v>0</v>
      </c>
      <c r="J19" s="290"/>
    </row>
    <row r="20" spans="1:10" ht="23.25" customHeight="1" x14ac:dyDescent="0.2">
      <c r="A20" s="105" t="s">
        <v>20</v>
      </c>
      <c r="B20" s="37" t="s">
        <v>21</v>
      </c>
      <c r="C20" s="234"/>
      <c r="D20" s="235"/>
      <c r="E20" s="288"/>
      <c r="F20" s="289"/>
      <c r="G20" s="288"/>
      <c r="H20" s="289"/>
      <c r="I20" s="288">
        <f>SUMIF(F59:F82,A20,I59:I82)</f>
        <v>0</v>
      </c>
      <c r="J20" s="290"/>
    </row>
    <row r="21" spans="1:10" ht="23.25" customHeight="1" x14ac:dyDescent="0.2">
      <c r="A21" s="2"/>
      <c r="B21" s="46" t="s">
        <v>14</v>
      </c>
      <c r="C21" s="236"/>
      <c r="D21" s="237"/>
      <c r="E21" s="291"/>
      <c r="F21" s="299"/>
      <c r="G21" s="291"/>
      <c r="H21" s="299"/>
      <c r="I21" s="291">
        <f>SUM(I16:J20)</f>
        <v>0</v>
      </c>
      <c r="J21" s="292"/>
    </row>
    <row r="22" spans="1:10" ht="33" customHeight="1" x14ac:dyDescent="0.2">
      <c r="A22" s="2"/>
      <c r="B22" s="40" t="s">
        <v>22</v>
      </c>
      <c r="C22" s="234"/>
      <c r="D22" s="235"/>
      <c r="E22" s="238"/>
      <c r="F22" s="239"/>
      <c r="G22" s="240"/>
      <c r="H22" s="240"/>
      <c r="I22" s="240"/>
      <c r="J22" s="38"/>
    </row>
    <row r="23" spans="1:10" ht="23.25" customHeight="1" x14ac:dyDescent="0.2">
      <c r="A23" s="2">
        <f>ZakladDPHSni*SazbaDPH1/100</f>
        <v>0</v>
      </c>
      <c r="B23" s="37" t="s">
        <v>23</v>
      </c>
      <c r="C23" s="234"/>
      <c r="D23" s="235"/>
      <c r="E23" s="241">
        <v>12</v>
      </c>
      <c r="F23" s="239" t="s">
        <v>24</v>
      </c>
      <c r="G23" s="286">
        <f>ZakladDPHSniVypocet</f>
        <v>0</v>
      </c>
      <c r="H23" s="287"/>
      <c r="I23" s="287"/>
      <c r="J23" s="38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25</v>
      </c>
      <c r="C24" s="234"/>
      <c r="D24" s="235"/>
      <c r="E24" s="241">
        <f>SazbaDPH1</f>
        <v>12</v>
      </c>
      <c r="F24" s="239" t="s">
        <v>24</v>
      </c>
      <c r="G24" s="284">
        <f>A23</f>
        <v>0</v>
      </c>
      <c r="H24" s="285"/>
      <c r="I24" s="285"/>
      <c r="J24" s="38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26</v>
      </c>
      <c r="C25" s="234"/>
      <c r="D25" s="235"/>
      <c r="E25" s="241">
        <v>21</v>
      </c>
      <c r="F25" s="239" t="s">
        <v>24</v>
      </c>
      <c r="G25" s="286">
        <f>ZakladDPHZaklVypocet</f>
        <v>0</v>
      </c>
      <c r="H25" s="287"/>
      <c r="I25" s="287"/>
      <c r="J25" s="38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27</v>
      </c>
      <c r="C26" s="58"/>
      <c r="D26" s="50"/>
      <c r="E26" s="59">
        <f>SazbaDPH2</f>
        <v>21</v>
      </c>
      <c r="F26" s="30" t="s">
        <v>24</v>
      </c>
      <c r="G26" s="314">
        <f>A25</f>
        <v>0</v>
      </c>
      <c r="H26" s="315"/>
      <c r="I26" s="315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28</v>
      </c>
      <c r="C27" s="60"/>
      <c r="D27" s="61"/>
      <c r="E27" s="60"/>
      <c r="F27" s="16"/>
      <c r="G27" s="316">
        <f>CenaCelkem-(ZakladDPHSni+DPHSni+ZakladDPHZakl+DPHZakl)</f>
        <v>0</v>
      </c>
      <c r="H27" s="316"/>
      <c r="I27" s="316"/>
      <c r="J27" s="39" t="str">
        <f t="shared" si="0"/>
        <v>CZK</v>
      </c>
    </row>
    <row r="28" spans="1:10" ht="27.75" hidden="1" customHeight="1" thickBot="1" x14ac:dyDescent="0.25">
      <c r="A28" s="2"/>
      <c r="B28" s="85" t="s">
        <v>29</v>
      </c>
      <c r="C28" s="86"/>
      <c r="D28" s="86"/>
      <c r="E28" s="87"/>
      <c r="F28" s="88"/>
      <c r="G28" s="293">
        <f>ZakladDPHSniVypocet+ZakladDPHZaklVypocet</f>
        <v>0</v>
      </c>
      <c r="H28" s="294"/>
      <c r="I28" s="294"/>
      <c r="J28" s="8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85" t="s">
        <v>30</v>
      </c>
      <c r="C29" s="90"/>
      <c r="D29" s="90"/>
      <c r="E29" s="90"/>
      <c r="F29" s="91"/>
      <c r="G29" s="293">
        <f>A27</f>
        <v>0</v>
      </c>
      <c r="H29" s="293"/>
      <c r="I29" s="293"/>
      <c r="J29" s="92" t="s">
        <v>31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2" t="s">
        <v>32</v>
      </c>
      <c r="D32" s="63"/>
      <c r="E32" s="63"/>
      <c r="F32" s="15" t="s">
        <v>33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64"/>
      <c r="D34" s="295"/>
      <c r="E34" s="296"/>
      <c r="G34" s="297"/>
      <c r="H34" s="298"/>
      <c r="I34" s="298"/>
      <c r="J34" s="25"/>
    </row>
    <row r="35" spans="1:10" ht="12.75" customHeight="1" x14ac:dyDescent="0.2">
      <c r="A35" s="2"/>
      <c r="B35" s="2"/>
      <c r="D35" s="283" t="s">
        <v>34</v>
      </c>
      <c r="E35" s="283"/>
      <c r="H35" s="10" t="s">
        <v>35</v>
      </c>
      <c r="J35" s="9"/>
    </row>
    <row r="36" spans="1:10" ht="13.5" customHeight="1" thickBot="1" x14ac:dyDescent="0.25">
      <c r="A36" s="11"/>
      <c r="B36" s="11"/>
      <c r="C36" s="65"/>
      <c r="D36" s="65"/>
      <c r="E36" s="65"/>
      <c r="F36" s="12"/>
      <c r="G36" s="12"/>
      <c r="H36" s="12"/>
      <c r="I36" s="12"/>
      <c r="J36" s="13"/>
    </row>
    <row r="37" spans="1:10" ht="27" customHeight="1" x14ac:dyDescent="0.2">
      <c r="B37" s="78" t="s">
        <v>36</v>
      </c>
      <c r="C37" s="79"/>
      <c r="D37" s="79"/>
      <c r="E37" s="79"/>
      <c r="F37" s="80"/>
      <c r="G37" s="80"/>
      <c r="H37" s="80"/>
      <c r="I37" s="80"/>
      <c r="J37" s="81"/>
    </row>
    <row r="38" spans="1:10" ht="25.5" customHeight="1" x14ac:dyDescent="0.2">
      <c r="A38" s="77" t="s">
        <v>37</v>
      </c>
      <c r="B38" s="242" t="s">
        <v>38</v>
      </c>
      <c r="C38" s="243" t="s">
        <v>39</v>
      </c>
      <c r="D38" s="243"/>
      <c r="E38" s="243"/>
      <c r="F38" s="244" t="str">
        <f>B23</f>
        <v>Základ pro sníženou DPH</v>
      </c>
      <c r="G38" s="244" t="str">
        <f>B25</f>
        <v>Základ pro základní DPH</v>
      </c>
      <c r="H38" s="245" t="s">
        <v>40</v>
      </c>
      <c r="I38" s="245" t="s">
        <v>41</v>
      </c>
      <c r="J38" s="246" t="s">
        <v>24</v>
      </c>
    </row>
    <row r="39" spans="1:10" ht="25.5" hidden="1" customHeight="1" x14ac:dyDescent="0.2">
      <c r="A39" s="77">
        <v>1</v>
      </c>
      <c r="B39" s="247" t="s">
        <v>42</v>
      </c>
      <c r="C39" s="277"/>
      <c r="D39" s="277"/>
      <c r="E39" s="277"/>
      <c r="F39" s="248">
        <f>'VN ON'!AE36+Stavební!AE187+Silnoproud!AE40</f>
        <v>0</v>
      </c>
      <c r="G39" s="249">
        <f>'VN ON'!AF36+Stavební!AF187+Silnoproud!AF40</f>
        <v>0</v>
      </c>
      <c r="H39" s="222">
        <f t="shared" ref="H39:H45" si="1">(F39*SazbaDPH1/100)+(G39*SazbaDPH2/100)</f>
        <v>0</v>
      </c>
      <c r="I39" s="222">
        <f t="shared" ref="I39:I45" si="2">F39+G39+H39</f>
        <v>0</v>
      </c>
      <c r="J39" s="223" t="str">
        <f>IF(_xlfn.SINGLE(CenaCelkemVypocet)=0,"",I39/_xlfn.SINGLE(CenaCelkemVypocet)*100)</f>
        <v/>
      </c>
    </row>
    <row r="40" spans="1:10" ht="25.5" customHeight="1" x14ac:dyDescent="0.2">
      <c r="A40" s="77">
        <v>2</v>
      </c>
      <c r="B40" s="250" t="s">
        <v>43</v>
      </c>
      <c r="C40" s="278" t="s">
        <v>5</v>
      </c>
      <c r="D40" s="278"/>
      <c r="E40" s="278"/>
      <c r="F40" s="251">
        <f>'VN ON'!AE36+Stavební!AE187+Silnoproud!AE40</f>
        <v>0</v>
      </c>
      <c r="G40" s="252">
        <f>SUM(G41:G45)</f>
        <v>0</v>
      </c>
      <c r="H40" s="252">
        <f t="shared" si="1"/>
        <v>0</v>
      </c>
      <c r="I40" s="252">
        <f t="shared" si="2"/>
        <v>0</v>
      </c>
      <c r="J40" s="253">
        <f>SUM(J41:J45)</f>
        <v>0</v>
      </c>
    </row>
    <row r="41" spans="1:10" ht="25.5" customHeight="1" x14ac:dyDescent="0.2">
      <c r="A41" s="77">
        <v>3</v>
      </c>
      <c r="B41" s="254" t="s">
        <v>44</v>
      </c>
      <c r="C41" s="277" t="s">
        <v>45</v>
      </c>
      <c r="D41" s="277"/>
      <c r="E41" s="277"/>
      <c r="F41" s="221">
        <f>'VN ON'!AE36</f>
        <v>0</v>
      </c>
      <c r="G41" s="222">
        <f>'VN ON'!AF36</f>
        <v>0</v>
      </c>
      <c r="H41" s="222">
        <f t="shared" si="1"/>
        <v>0</v>
      </c>
      <c r="I41" s="222">
        <f t="shared" si="2"/>
        <v>0</v>
      </c>
      <c r="J41" s="223" t="str">
        <f>IF(_xlfn.SINGLE(CenaCelkemVypocet)=0,"",I41/_xlfn.SINGLE(CenaCelkemVypocet)*100)</f>
        <v/>
      </c>
    </row>
    <row r="42" spans="1:10" ht="25.5" customHeight="1" x14ac:dyDescent="0.2">
      <c r="A42" s="77">
        <v>3</v>
      </c>
      <c r="B42" s="254" t="s">
        <v>43</v>
      </c>
      <c r="C42" s="277" t="s">
        <v>682</v>
      </c>
      <c r="D42" s="277"/>
      <c r="E42" s="277"/>
      <c r="F42" s="221">
        <f>Stavební!AE187</f>
        <v>0</v>
      </c>
      <c r="G42" s="222">
        <f>Stavební!AF187</f>
        <v>0</v>
      </c>
      <c r="H42" s="222">
        <f t="shared" si="1"/>
        <v>0</v>
      </c>
      <c r="I42" s="222">
        <f t="shared" si="2"/>
        <v>0</v>
      </c>
      <c r="J42" s="223" t="str">
        <f>IF(_xlfn.SINGLE(CenaCelkemVypocet)=0,"",I42/_xlfn.SINGLE(CenaCelkemVypocet)*100)</f>
        <v/>
      </c>
    </row>
    <row r="43" spans="1:10" ht="25.5" customHeight="1" x14ac:dyDescent="0.2">
      <c r="A43" s="77">
        <v>3</v>
      </c>
      <c r="B43" s="254" t="s">
        <v>46</v>
      </c>
      <c r="C43" s="277" t="s">
        <v>47</v>
      </c>
      <c r="D43" s="277"/>
      <c r="E43" s="277"/>
      <c r="F43" s="221">
        <f>Silnoproud!AE40</f>
        <v>0</v>
      </c>
      <c r="G43" s="222">
        <f>Silnoproud!AF40</f>
        <v>0</v>
      </c>
      <c r="H43" s="222">
        <f t="shared" si="1"/>
        <v>0</v>
      </c>
      <c r="I43" s="222">
        <f t="shared" si="2"/>
        <v>0</v>
      </c>
      <c r="J43" s="223" t="str">
        <f>IF(_xlfn.SINGLE(CenaCelkemVypocet)=0,"",I43/_xlfn.SINGLE(CenaCelkemVypocet)*100)</f>
        <v/>
      </c>
    </row>
    <row r="44" spans="1:10" ht="25.5" customHeight="1" x14ac:dyDescent="0.2">
      <c r="A44" s="77"/>
      <c r="B44" s="255" t="s">
        <v>48</v>
      </c>
      <c r="C44" s="277" t="s">
        <v>49</v>
      </c>
      <c r="D44" s="277"/>
      <c r="E44" s="277"/>
      <c r="F44" s="221">
        <v>0</v>
      </c>
      <c r="G44" s="222">
        <f>SUM(SLP!G15)</f>
        <v>0</v>
      </c>
      <c r="H44" s="222">
        <f t="shared" si="1"/>
        <v>0</v>
      </c>
      <c r="I44" s="222">
        <f t="shared" si="2"/>
        <v>0</v>
      </c>
      <c r="J44" s="223"/>
    </row>
    <row r="45" spans="1:10" s="94" customFormat="1" ht="25.5" customHeight="1" x14ac:dyDescent="0.2">
      <c r="A45" s="216"/>
      <c r="B45" s="255" t="s">
        <v>50</v>
      </c>
      <c r="C45" s="279" t="s">
        <v>682</v>
      </c>
      <c r="D45" s="279"/>
      <c r="E45" s="279"/>
      <c r="F45" s="221">
        <f>Silnoproud!AE41</f>
        <v>0</v>
      </c>
      <c r="G45" s="222">
        <f>SUM('Chaldící boxy'!T323)</f>
        <v>0</v>
      </c>
      <c r="H45" s="222">
        <f t="shared" si="1"/>
        <v>0</v>
      </c>
      <c r="I45" s="222">
        <f t="shared" si="2"/>
        <v>0</v>
      </c>
      <c r="J45" s="223" t="str">
        <f>IF(_xlfn.SINGLE(CenaCelkemVypocet)=0,"",I45/_xlfn.SINGLE(CenaCelkemVypocet)*100)</f>
        <v/>
      </c>
    </row>
    <row r="46" spans="1:10" ht="25.5" customHeight="1" x14ac:dyDescent="0.2">
      <c r="A46" s="77"/>
      <c r="B46" s="280" t="s">
        <v>51</v>
      </c>
      <c r="C46" s="281"/>
      <c r="D46" s="281"/>
      <c r="E46" s="282"/>
      <c r="F46" s="82">
        <f>SUMIF(A39:A43,"=1",F39:F43)</f>
        <v>0</v>
      </c>
      <c r="G46" s="83">
        <f>SUM(G41:G45)</f>
        <v>0</v>
      </c>
      <c r="H46" s="83">
        <f>SUM(H41:H45)</f>
        <v>0</v>
      </c>
      <c r="I46" s="83">
        <f>SUM(I41:I45)</f>
        <v>0</v>
      </c>
      <c r="J46" s="84">
        <f>SUM(J41:J45)</f>
        <v>0</v>
      </c>
    </row>
    <row r="48" spans="1:10" x14ac:dyDescent="0.2">
      <c r="A48" t="s">
        <v>52</v>
      </c>
      <c r="B48" t="s">
        <v>53</v>
      </c>
    </row>
    <row r="49" spans="1:10" x14ac:dyDescent="0.2">
      <c r="A49" t="s">
        <v>54</v>
      </c>
      <c r="B49" t="s">
        <v>55</v>
      </c>
    </row>
    <row r="50" spans="1:10" x14ac:dyDescent="0.2">
      <c r="A50" t="s">
        <v>56</v>
      </c>
      <c r="B50" t="s">
        <v>57</v>
      </c>
    </row>
    <row r="51" spans="1:10" x14ac:dyDescent="0.2">
      <c r="A51" t="s">
        <v>56</v>
      </c>
      <c r="B51" t="s">
        <v>683</v>
      </c>
    </row>
    <row r="52" spans="1:10" x14ac:dyDescent="0.2">
      <c r="A52" t="s">
        <v>56</v>
      </c>
      <c r="B52" t="s">
        <v>58</v>
      </c>
    </row>
    <row r="53" spans="1:10" x14ac:dyDescent="0.2">
      <c r="B53" t="s">
        <v>59</v>
      </c>
    </row>
    <row r="54" spans="1:10" x14ac:dyDescent="0.2">
      <c r="B54" t="s">
        <v>684</v>
      </c>
    </row>
    <row r="56" spans="1:10" ht="15.75" x14ac:dyDescent="0.25">
      <c r="B56" s="93" t="s">
        <v>60</v>
      </c>
    </row>
    <row r="58" spans="1:10" ht="25.5" customHeight="1" x14ac:dyDescent="0.2">
      <c r="A58" s="95"/>
      <c r="B58" s="256" t="s">
        <v>38</v>
      </c>
      <c r="C58" s="256" t="s">
        <v>39</v>
      </c>
      <c r="D58" s="257"/>
      <c r="E58" s="257"/>
      <c r="F58" s="258" t="s">
        <v>61</v>
      </c>
      <c r="G58" s="258"/>
      <c r="H58" s="258"/>
      <c r="I58" s="258" t="s">
        <v>14</v>
      </c>
      <c r="J58" s="258" t="s">
        <v>24</v>
      </c>
    </row>
    <row r="59" spans="1:10" ht="36.75" customHeight="1" x14ac:dyDescent="0.2">
      <c r="A59" s="96"/>
      <c r="B59" s="218" t="s">
        <v>62</v>
      </c>
      <c r="C59" s="275" t="s">
        <v>63</v>
      </c>
      <c r="D59" s="276"/>
      <c r="E59" s="276"/>
      <c r="F59" s="219" t="s">
        <v>15</v>
      </c>
      <c r="G59" s="220"/>
      <c r="H59" s="220"/>
      <c r="I59" s="220">
        <f>Stavební!G8</f>
        <v>0</v>
      </c>
      <c r="J59" s="259" t="str">
        <f>IF(I85=0,"",I59/I85*100)</f>
        <v/>
      </c>
    </row>
    <row r="60" spans="1:10" ht="36.75" customHeight="1" x14ac:dyDescent="0.2">
      <c r="A60" s="96"/>
      <c r="B60" s="218" t="s">
        <v>64</v>
      </c>
      <c r="C60" s="275" t="s">
        <v>65</v>
      </c>
      <c r="D60" s="276"/>
      <c r="E60" s="276"/>
      <c r="F60" s="219" t="s">
        <v>15</v>
      </c>
      <c r="G60" s="220"/>
      <c r="H60" s="220"/>
      <c r="I60" s="220">
        <f>Stavební!G15</f>
        <v>0</v>
      </c>
      <c r="J60" s="259" t="str">
        <f>IF(I85=0,"",I60/I85*100)</f>
        <v/>
      </c>
    </row>
    <row r="61" spans="1:10" ht="36.75" customHeight="1" x14ac:dyDescent="0.2">
      <c r="A61" s="96"/>
      <c r="B61" s="218" t="s">
        <v>66</v>
      </c>
      <c r="C61" s="275" t="s">
        <v>67</v>
      </c>
      <c r="D61" s="276"/>
      <c r="E61" s="276"/>
      <c r="F61" s="219" t="s">
        <v>15</v>
      </c>
      <c r="G61" s="220"/>
      <c r="H61" s="220"/>
      <c r="I61" s="220">
        <f>Stavební!G19</f>
        <v>0</v>
      </c>
      <c r="J61" s="259" t="str">
        <f>IF(I85=0,"",I61/I85*100)</f>
        <v/>
      </c>
    </row>
    <row r="62" spans="1:10" ht="36.75" customHeight="1" x14ac:dyDescent="0.2">
      <c r="A62" s="96"/>
      <c r="B62" s="218" t="s">
        <v>68</v>
      </c>
      <c r="C62" s="275" t="s">
        <v>69</v>
      </c>
      <c r="D62" s="276"/>
      <c r="E62" s="276"/>
      <c r="F62" s="219" t="s">
        <v>15</v>
      </c>
      <c r="G62" s="220"/>
      <c r="H62" s="220"/>
      <c r="I62" s="220">
        <f>Stavební!G30</f>
        <v>0</v>
      </c>
      <c r="J62" s="259" t="str">
        <f>IF(I85=0,"",I62/I85*100)</f>
        <v/>
      </c>
    </row>
    <row r="63" spans="1:10" ht="36.75" customHeight="1" x14ac:dyDescent="0.2">
      <c r="A63" s="96"/>
      <c r="B63" s="218" t="s">
        <v>70</v>
      </c>
      <c r="C63" s="275" t="s">
        <v>71</v>
      </c>
      <c r="D63" s="276"/>
      <c r="E63" s="276"/>
      <c r="F63" s="219" t="s">
        <v>15</v>
      </c>
      <c r="G63" s="220"/>
      <c r="H63" s="220"/>
      <c r="I63" s="220">
        <f>Stavební!G40+Silnoproud!G8</f>
        <v>0</v>
      </c>
      <c r="J63" s="259" t="str">
        <f>IF(I85=0,"",I63/I85*100)</f>
        <v/>
      </c>
    </row>
    <row r="64" spans="1:10" ht="36.75" customHeight="1" x14ac:dyDescent="0.2">
      <c r="A64" s="96"/>
      <c r="B64" s="218" t="s">
        <v>72</v>
      </c>
      <c r="C64" s="275" t="s">
        <v>73</v>
      </c>
      <c r="D64" s="276"/>
      <c r="E64" s="276"/>
      <c r="F64" s="219" t="s">
        <v>15</v>
      </c>
      <c r="G64" s="220"/>
      <c r="H64" s="220"/>
      <c r="I64" s="220">
        <f>Stavební!G48</f>
        <v>0</v>
      </c>
      <c r="J64" s="259" t="str">
        <f>IF(I85=0,"",I64/I85*100)</f>
        <v/>
      </c>
    </row>
    <row r="65" spans="1:10" ht="36.75" customHeight="1" x14ac:dyDescent="0.2">
      <c r="A65" s="96"/>
      <c r="B65" s="218" t="s">
        <v>74</v>
      </c>
      <c r="C65" s="275" t="s">
        <v>75</v>
      </c>
      <c r="D65" s="276"/>
      <c r="E65" s="276"/>
      <c r="F65" s="219" t="s">
        <v>15</v>
      </c>
      <c r="G65" s="220"/>
      <c r="H65" s="220"/>
      <c r="I65" s="220">
        <f>Stavební!G71</f>
        <v>0</v>
      </c>
      <c r="J65" s="259" t="str">
        <f>IF(I85=0,"",I65/I85*100)</f>
        <v/>
      </c>
    </row>
    <row r="66" spans="1:10" ht="36.75" customHeight="1" x14ac:dyDescent="0.2">
      <c r="A66" s="96"/>
      <c r="B66" s="218" t="s">
        <v>76</v>
      </c>
      <c r="C66" s="275" t="s">
        <v>77</v>
      </c>
      <c r="D66" s="276"/>
      <c r="E66" s="276"/>
      <c r="F66" s="219" t="s">
        <v>15</v>
      </c>
      <c r="G66" s="220"/>
      <c r="H66" s="220"/>
      <c r="I66" s="220">
        <f>Stavební!G75</f>
        <v>0</v>
      </c>
      <c r="J66" s="259" t="str">
        <f>IF(I85=0,"",I66/I85*100)</f>
        <v/>
      </c>
    </row>
    <row r="67" spans="1:10" ht="36.75" customHeight="1" x14ac:dyDescent="0.2">
      <c r="A67" s="96"/>
      <c r="B67" s="218" t="s">
        <v>78</v>
      </c>
      <c r="C67" s="275" t="s">
        <v>79</v>
      </c>
      <c r="D67" s="276"/>
      <c r="E67" s="276"/>
      <c r="F67" s="219" t="s">
        <v>15</v>
      </c>
      <c r="G67" s="220"/>
      <c r="H67" s="220"/>
      <c r="I67" s="220">
        <f>Stavební!G81</f>
        <v>0</v>
      </c>
      <c r="J67" s="259" t="str">
        <f>IF(I85=0,"",I67/I85*100)</f>
        <v/>
      </c>
    </row>
    <row r="68" spans="1:10" ht="36.75" customHeight="1" x14ac:dyDescent="0.2">
      <c r="A68" s="96"/>
      <c r="B68" s="218" t="s">
        <v>80</v>
      </c>
      <c r="C68" s="275" t="s">
        <v>81</v>
      </c>
      <c r="D68" s="276"/>
      <c r="E68" s="276"/>
      <c r="F68" s="219" t="s">
        <v>15</v>
      </c>
      <c r="G68" s="220"/>
      <c r="H68" s="220"/>
      <c r="I68" s="220">
        <f>Stavební!G83</f>
        <v>0</v>
      </c>
      <c r="J68" s="259" t="str">
        <f>IF(I85=0,"",I68/I85*100)</f>
        <v/>
      </c>
    </row>
    <row r="69" spans="1:10" ht="36.75" customHeight="1" x14ac:dyDescent="0.2">
      <c r="A69" s="96"/>
      <c r="B69" s="218" t="s">
        <v>82</v>
      </c>
      <c r="C69" s="275" t="s">
        <v>83</v>
      </c>
      <c r="D69" s="276"/>
      <c r="E69" s="276"/>
      <c r="F69" s="219" t="s">
        <v>15</v>
      </c>
      <c r="G69" s="220"/>
      <c r="H69" s="220"/>
      <c r="I69" s="220">
        <f>Stavební!G85+Silnoproud!G10</f>
        <v>0</v>
      </c>
      <c r="J69" s="259" t="str">
        <f>IF(I85=0,"",I69/I85*100)</f>
        <v/>
      </c>
    </row>
    <row r="70" spans="1:10" ht="36.75" customHeight="1" x14ac:dyDescent="0.2">
      <c r="A70" s="96"/>
      <c r="B70" s="218" t="s">
        <v>84</v>
      </c>
      <c r="C70" s="275" t="s">
        <v>85</v>
      </c>
      <c r="D70" s="276"/>
      <c r="E70" s="276"/>
      <c r="F70" s="219" t="s">
        <v>15</v>
      </c>
      <c r="G70" s="220"/>
      <c r="H70" s="220"/>
      <c r="I70" s="220">
        <f>Stavební!G117+Silnoproud!G13</f>
        <v>0</v>
      </c>
      <c r="J70" s="259" t="str">
        <f>IF(I85=0,"",I70/I85*100)</f>
        <v/>
      </c>
    </row>
    <row r="71" spans="1:10" ht="36.75" customHeight="1" x14ac:dyDescent="0.2">
      <c r="A71" s="96"/>
      <c r="B71" s="218" t="s">
        <v>86</v>
      </c>
      <c r="C71" s="275" t="s">
        <v>87</v>
      </c>
      <c r="D71" s="276"/>
      <c r="E71" s="276"/>
      <c r="F71" s="219" t="s">
        <v>15</v>
      </c>
      <c r="G71" s="220"/>
      <c r="H71" s="220"/>
      <c r="I71" s="220">
        <f>Stavební!G120</f>
        <v>0</v>
      </c>
      <c r="J71" s="259" t="str">
        <f>IF(I85=0,"",I71/I85*100)</f>
        <v/>
      </c>
    </row>
    <row r="72" spans="1:10" ht="36.75" customHeight="1" x14ac:dyDescent="0.2">
      <c r="A72" s="96"/>
      <c r="B72" s="218" t="s">
        <v>88</v>
      </c>
      <c r="C72" s="275" t="s">
        <v>89</v>
      </c>
      <c r="D72" s="276"/>
      <c r="E72" s="276"/>
      <c r="F72" s="219" t="s">
        <v>16</v>
      </c>
      <c r="G72" s="220"/>
      <c r="H72" s="220"/>
      <c r="I72" s="220">
        <f>Stavební!G122</f>
        <v>0</v>
      </c>
      <c r="J72" s="259" t="str">
        <f>IF(I85=0,"",I72/I85*100)</f>
        <v/>
      </c>
    </row>
    <row r="73" spans="1:10" ht="36.75" customHeight="1" x14ac:dyDescent="0.2">
      <c r="A73" s="96"/>
      <c r="B73" s="218" t="s">
        <v>90</v>
      </c>
      <c r="C73" s="275" t="s">
        <v>91</v>
      </c>
      <c r="D73" s="276"/>
      <c r="E73" s="276"/>
      <c r="F73" s="219" t="s">
        <v>16</v>
      </c>
      <c r="G73" s="220"/>
      <c r="H73" s="220"/>
      <c r="I73" s="220">
        <f>Stavební!G126</f>
        <v>0</v>
      </c>
      <c r="J73" s="259" t="str">
        <f>IF(I85=0,"",I73/I85*100)</f>
        <v/>
      </c>
    </row>
    <row r="74" spans="1:10" ht="36.75" customHeight="1" x14ac:dyDescent="0.2">
      <c r="A74" s="96"/>
      <c r="B74" s="218" t="s">
        <v>92</v>
      </c>
      <c r="C74" s="275" t="s">
        <v>93</v>
      </c>
      <c r="D74" s="276"/>
      <c r="E74" s="276"/>
      <c r="F74" s="219" t="s">
        <v>16</v>
      </c>
      <c r="G74" s="220"/>
      <c r="H74" s="220"/>
      <c r="I74" s="220">
        <f>Stavební!G129</f>
        <v>0</v>
      </c>
      <c r="J74" s="259" t="str">
        <f>IF(I85=0,"",I74/I85*100)</f>
        <v/>
      </c>
    </row>
    <row r="75" spans="1:10" ht="36.75" customHeight="1" x14ac:dyDescent="0.2">
      <c r="A75" s="96"/>
      <c r="B75" s="218" t="s">
        <v>94</v>
      </c>
      <c r="C75" s="275" t="s">
        <v>95</v>
      </c>
      <c r="D75" s="276"/>
      <c r="E75" s="276"/>
      <c r="F75" s="219" t="s">
        <v>16</v>
      </c>
      <c r="G75" s="220"/>
      <c r="H75" s="220"/>
      <c r="I75" s="220">
        <f>Stavební!G135</f>
        <v>0</v>
      </c>
      <c r="J75" s="259" t="str">
        <f>IF(I85=0,"",I75/I85*100)</f>
        <v/>
      </c>
    </row>
    <row r="76" spans="1:10" ht="36.75" customHeight="1" x14ac:dyDescent="0.2">
      <c r="A76" s="96"/>
      <c r="B76" s="218" t="s">
        <v>96</v>
      </c>
      <c r="C76" s="275" t="s">
        <v>97</v>
      </c>
      <c r="D76" s="276"/>
      <c r="E76" s="276"/>
      <c r="F76" s="219" t="s">
        <v>16</v>
      </c>
      <c r="G76" s="220"/>
      <c r="H76" s="220"/>
      <c r="I76" s="220">
        <f>Stavební!G144</f>
        <v>0</v>
      </c>
      <c r="J76" s="259" t="str">
        <f>IF(I85=0,"",I76/I85*100)</f>
        <v/>
      </c>
    </row>
    <row r="77" spans="1:10" ht="36.75" customHeight="1" x14ac:dyDescent="0.2">
      <c r="A77" s="96"/>
      <c r="B77" s="218" t="s">
        <v>98</v>
      </c>
      <c r="C77" s="275" t="s">
        <v>99</v>
      </c>
      <c r="D77" s="276"/>
      <c r="E77" s="276"/>
      <c r="F77" s="219" t="s">
        <v>16</v>
      </c>
      <c r="G77" s="220"/>
      <c r="H77" s="220"/>
      <c r="I77" s="220">
        <f>Stavební!G160</f>
        <v>0</v>
      </c>
      <c r="J77" s="259" t="str">
        <f>IF(I85=0,"",I77/I85*100)</f>
        <v/>
      </c>
    </row>
    <row r="78" spans="1:10" ht="36.75" customHeight="1" x14ac:dyDescent="0.2">
      <c r="A78" s="96"/>
      <c r="B78" s="218" t="s">
        <v>100</v>
      </c>
      <c r="C78" s="275" t="s">
        <v>101</v>
      </c>
      <c r="D78" s="276"/>
      <c r="E78" s="276"/>
      <c r="F78" s="219" t="s">
        <v>16</v>
      </c>
      <c r="G78" s="220"/>
      <c r="H78" s="220"/>
      <c r="I78" s="220">
        <f>Stavební!G167</f>
        <v>0</v>
      </c>
      <c r="J78" s="259" t="str">
        <f>IF(I85=0,"",I78/I85*100)</f>
        <v/>
      </c>
    </row>
    <row r="79" spans="1:10" ht="36.75" customHeight="1" x14ac:dyDescent="0.2">
      <c r="A79" s="96"/>
      <c r="B79" s="218" t="s">
        <v>102</v>
      </c>
      <c r="C79" s="275" t="s">
        <v>103</v>
      </c>
      <c r="D79" s="276"/>
      <c r="E79" s="276"/>
      <c r="F79" s="219" t="s">
        <v>17</v>
      </c>
      <c r="G79" s="220"/>
      <c r="H79" s="220"/>
      <c r="I79" s="220">
        <f>Stavební!G174+Silnoproud!G15</f>
        <v>0</v>
      </c>
      <c r="J79" s="259" t="str">
        <f>IF(I85=0,"",I79/I85*100)</f>
        <v/>
      </c>
    </row>
    <row r="80" spans="1:10" ht="36.75" customHeight="1" x14ac:dyDescent="0.2">
      <c r="A80" s="96"/>
      <c r="B80" s="218" t="s">
        <v>104</v>
      </c>
      <c r="C80" s="275" t="s">
        <v>85</v>
      </c>
      <c r="D80" s="276"/>
      <c r="E80" s="276"/>
      <c r="F80" s="219" t="s">
        <v>105</v>
      </c>
      <c r="G80" s="220"/>
      <c r="H80" s="220"/>
      <c r="I80" s="220">
        <f>Stavební!G177+Silnoproud!G30</f>
        <v>0</v>
      </c>
      <c r="J80" s="259" t="str">
        <f>IF(I85=0,"",I80/I85*100)</f>
        <v/>
      </c>
    </row>
    <row r="81" spans="1:10" ht="36.75" customHeight="1" x14ac:dyDescent="0.2">
      <c r="A81" s="96"/>
      <c r="B81" s="218" t="s">
        <v>18</v>
      </c>
      <c r="C81" s="275" t="s">
        <v>19</v>
      </c>
      <c r="D81" s="276"/>
      <c r="E81" s="276"/>
      <c r="F81" s="219" t="s">
        <v>18</v>
      </c>
      <c r="G81" s="220"/>
      <c r="H81" s="220"/>
      <c r="I81" s="220">
        <f>'VN ON'!G8</f>
        <v>0</v>
      </c>
      <c r="J81" s="259" t="str">
        <f>IF(I85=0,"",I81/I85*100)</f>
        <v/>
      </c>
    </row>
    <row r="82" spans="1:10" ht="36.75" customHeight="1" x14ac:dyDescent="0.2">
      <c r="A82" s="96"/>
      <c r="B82" s="218" t="s">
        <v>20</v>
      </c>
      <c r="C82" s="275" t="s">
        <v>21</v>
      </c>
      <c r="D82" s="276"/>
      <c r="E82" s="276"/>
      <c r="F82" s="219" t="s">
        <v>20</v>
      </c>
      <c r="G82" s="220"/>
      <c r="H82" s="220"/>
      <c r="I82" s="220">
        <f>'VN ON'!G27+Silnoproud!G37</f>
        <v>0</v>
      </c>
      <c r="J82" s="259" t="str">
        <f>IF(I85=0,"",I82/I85*100)</f>
        <v/>
      </c>
    </row>
    <row r="83" spans="1:10" ht="36.75" customHeight="1" x14ac:dyDescent="0.2">
      <c r="A83" s="96"/>
      <c r="B83" s="218" t="s">
        <v>106</v>
      </c>
      <c r="C83" s="224" t="s">
        <v>106</v>
      </c>
      <c r="D83" s="225"/>
      <c r="E83" s="225"/>
      <c r="F83" s="219" t="s">
        <v>17</v>
      </c>
      <c r="G83" s="220"/>
      <c r="H83" s="220"/>
      <c r="I83" s="220">
        <f>SUM(SLP!G15)</f>
        <v>0</v>
      </c>
      <c r="J83" s="259" t="str">
        <f>IF(I85=0,"",I83/I85*100)</f>
        <v/>
      </c>
    </row>
    <row r="84" spans="1:10" ht="36.75" customHeight="1" x14ac:dyDescent="0.2">
      <c r="A84" s="96"/>
      <c r="B84" s="218" t="s">
        <v>107</v>
      </c>
      <c r="C84" s="275" t="s">
        <v>21</v>
      </c>
      <c r="D84" s="276"/>
      <c r="E84" s="276"/>
      <c r="F84" s="219" t="s">
        <v>17</v>
      </c>
      <c r="G84" s="220"/>
      <c r="H84" s="220"/>
      <c r="I84" s="220">
        <f>SUM('Chaldící boxy'!T323)</f>
        <v>0</v>
      </c>
      <c r="J84" s="259" t="str">
        <f>IF(I85=0,"",I84/I85*100)</f>
        <v/>
      </c>
    </row>
    <row r="85" spans="1:10" ht="25.5" customHeight="1" x14ac:dyDescent="0.2">
      <c r="A85" s="97"/>
      <c r="B85" s="98" t="s">
        <v>41</v>
      </c>
      <c r="C85" s="99"/>
      <c r="D85" s="100"/>
      <c r="E85" s="100"/>
      <c r="F85" s="104"/>
      <c r="G85" s="101"/>
      <c r="H85" s="101"/>
      <c r="I85" s="101">
        <f>SUM(I59:I84)</f>
        <v>0</v>
      </c>
      <c r="J85" s="102">
        <f>SUM(J59:J84)</f>
        <v>0</v>
      </c>
    </row>
    <row r="86" spans="1:10" x14ac:dyDescent="0.2">
      <c r="F86" s="76"/>
      <c r="G86" s="76"/>
      <c r="H86" s="76"/>
      <c r="I86" s="76"/>
      <c r="J86" s="103"/>
    </row>
    <row r="87" spans="1:10" x14ac:dyDescent="0.2">
      <c r="F87" s="76"/>
      <c r="G87" s="76"/>
      <c r="H87" s="76"/>
      <c r="I87" s="76"/>
      <c r="J87" s="103"/>
    </row>
    <row r="88" spans="1:10" x14ac:dyDescent="0.2">
      <c r="F88" s="76"/>
      <c r="G88" s="76"/>
      <c r="H88" s="76"/>
      <c r="I88" s="76"/>
      <c r="J88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" right="0" top="0" bottom="0" header="0" footer="0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84:E84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C59:E59"/>
    <mergeCell ref="C60:E60"/>
    <mergeCell ref="C61:E61"/>
    <mergeCell ref="C62:E62"/>
    <mergeCell ref="C39:E39"/>
    <mergeCell ref="C40:E40"/>
    <mergeCell ref="C41:E41"/>
    <mergeCell ref="C42:E42"/>
    <mergeCell ref="C43:E43"/>
    <mergeCell ref="C45:E45"/>
    <mergeCell ref="C44:E44"/>
    <mergeCell ref="B46:E46"/>
    <mergeCell ref="C82:E8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2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327" t="s">
        <v>108</v>
      </c>
      <c r="B1" s="327"/>
      <c r="C1" s="328"/>
      <c r="D1" s="327"/>
      <c r="E1" s="327"/>
      <c r="F1" s="327"/>
      <c r="G1" s="327"/>
    </row>
    <row r="2" spans="1:7" ht="24.95" customHeight="1" x14ac:dyDescent="0.2">
      <c r="A2" s="260" t="s">
        <v>109</v>
      </c>
      <c r="B2" s="261"/>
      <c r="C2" s="329"/>
      <c r="D2" s="329"/>
      <c r="E2" s="329"/>
      <c r="F2" s="329"/>
      <c r="G2" s="330"/>
    </row>
    <row r="3" spans="1:7" ht="24.95" customHeight="1" x14ac:dyDescent="0.2">
      <c r="A3" s="260" t="s">
        <v>110</v>
      </c>
      <c r="B3" s="261"/>
      <c r="C3" s="329"/>
      <c r="D3" s="329"/>
      <c r="E3" s="329"/>
      <c r="F3" s="329"/>
      <c r="G3" s="330"/>
    </row>
    <row r="4" spans="1:7" ht="24.95" customHeight="1" x14ac:dyDescent="0.2">
      <c r="A4" s="260" t="s">
        <v>111</v>
      </c>
      <c r="B4" s="261"/>
      <c r="C4" s="329"/>
      <c r="D4" s="329"/>
      <c r="E4" s="329"/>
      <c r="F4" s="329"/>
      <c r="G4" s="3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" right="0" top="0" bottom="0" header="0" footer="0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6"/>
  <sheetViews>
    <sheetView workbookViewId="0">
      <pane ySplit="7" topLeftCell="A20" activePane="bottomLeft" state="frozen"/>
      <selection pane="bottomLeft" activeCell="F34" sqref="F34"/>
    </sheetView>
  </sheetViews>
  <sheetFormatPr defaultRowHeight="12.75" outlineLevelRow="2" x14ac:dyDescent="0.2"/>
  <cols>
    <col min="1" max="1" width="3.42578125" customWidth="1"/>
    <col min="2" max="2" width="12.5703125" style="94" customWidth="1"/>
    <col min="3" max="3" width="38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333" t="s">
        <v>108</v>
      </c>
      <c r="B1" s="333"/>
      <c r="C1" s="333"/>
      <c r="D1" s="333"/>
      <c r="E1" s="333"/>
      <c r="F1" s="333"/>
      <c r="G1" s="333"/>
      <c r="AG1" t="s">
        <v>112</v>
      </c>
    </row>
    <row r="2" spans="1:60" ht="24.95" customHeight="1" x14ac:dyDescent="0.2">
      <c r="A2" s="260" t="s">
        <v>109</v>
      </c>
      <c r="B2" s="261" t="s">
        <v>3</v>
      </c>
      <c r="C2" s="334" t="s">
        <v>4</v>
      </c>
      <c r="D2" s="335"/>
      <c r="E2" s="335"/>
      <c r="F2" s="335"/>
      <c r="G2" s="336"/>
      <c r="AG2" t="s">
        <v>113</v>
      </c>
    </row>
    <row r="3" spans="1:60" ht="24.95" customHeight="1" x14ac:dyDescent="0.2">
      <c r="A3" s="260" t="s">
        <v>110</v>
      </c>
      <c r="B3" s="261" t="s">
        <v>43</v>
      </c>
      <c r="C3" s="334" t="s">
        <v>5</v>
      </c>
      <c r="D3" s="335"/>
      <c r="E3" s="335"/>
      <c r="F3" s="335"/>
      <c r="G3" s="336"/>
      <c r="AC3" s="94" t="s">
        <v>113</v>
      </c>
      <c r="AG3" t="s">
        <v>114</v>
      </c>
    </row>
    <row r="4" spans="1:60" ht="24.95" customHeight="1" x14ac:dyDescent="0.2">
      <c r="A4" s="262" t="s">
        <v>111</v>
      </c>
      <c r="B4" s="263" t="s">
        <v>44</v>
      </c>
      <c r="C4" s="337" t="s">
        <v>45</v>
      </c>
      <c r="D4" s="338"/>
      <c r="E4" s="338"/>
      <c r="F4" s="338"/>
      <c r="G4" s="339"/>
      <c r="AG4" t="s">
        <v>115</v>
      </c>
    </row>
    <row r="5" spans="1:60" x14ac:dyDescent="0.2">
      <c r="D5" s="10"/>
    </row>
    <row r="6" spans="1:60" ht="38.25" x14ac:dyDescent="0.2">
      <c r="A6" s="264" t="s">
        <v>116</v>
      </c>
      <c r="B6" s="265" t="s">
        <v>117</v>
      </c>
      <c r="C6" s="265" t="s">
        <v>118</v>
      </c>
      <c r="D6" s="266" t="s">
        <v>119</v>
      </c>
      <c r="E6" s="264" t="s">
        <v>120</v>
      </c>
      <c r="F6" s="267" t="s">
        <v>121</v>
      </c>
      <c r="G6" s="264" t="s">
        <v>14</v>
      </c>
      <c r="H6" s="268" t="s">
        <v>122</v>
      </c>
      <c r="I6" s="268" t="s">
        <v>123</v>
      </c>
      <c r="J6" s="268" t="s">
        <v>124</v>
      </c>
      <c r="K6" s="268" t="s">
        <v>125</v>
      </c>
      <c r="L6" s="268" t="s">
        <v>126</v>
      </c>
      <c r="M6" s="268" t="s">
        <v>127</v>
      </c>
      <c r="N6" s="268" t="s">
        <v>128</v>
      </c>
      <c r="O6" s="268" t="s">
        <v>129</v>
      </c>
      <c r="P6" s="268" t="s">
        <v>130</v>
      </c>
      <c r="Q6" s="268" t="s">
        <v>131</v>
      </c>
      <c r="R6" s="268" t="s">
        <v>132</v>
      </c>
      <c r="S6" s="268" t="s">
        <v>133</v>
      </c>
      <c r="T6" s="268" t="s">
        <v>134</v>
      </c>
      <c r="U6" s="268" t="s">
        <v>135</v>
      </c>
      <c r="V6" s="268" t="s">
        <v>136</v>
      </c>
      <c r="W6" s="268" t="s">
        <v>137</v>
      </c>
      <c r="X6" s="268" t="s">
        <v>138</v>
      </c>
      <c r="Y6" s="268" t="s">
        <v>139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140</v>
      </c>
      <c r="B8" s="115" t="s">
        <v>18</v>
      </c>
      <c r="C8" s="135" t="s">
        <v>19</v>
      </c>
      <c r="D8" s="116"/>
      <c r="E8" s="117"/>
      <c r="F8" s="118"/>
      <c r="G8" s="118">
        <f>SUMIF(AG9:AG21,"&lt;&gt;NOR",G9:G21)</f>
        <v>0</v>
      </c>
      <c r="H8" s="118"/>
      <c r="I8" s="118">
        <f>SUM(I9:I21)</f>
        <v>0</v>
      </c>
      <c r="J8" s="118"/>
      <c r="K8" s="118">
        <f>SUM(K9:K21)</f>
        <v>62500</v>
      </c>
      <c r="L8" s="118"/>
      <c r="M8" s="118">
        <f>SUM(M9:M21)</f>
        <v>0</v>
      </c>
      <c r="N8" s="117"/>
      <c r="O8" s="117">
        <f>SUM(O9:O21)</f>
        <v>0</v>
      </c>
      <c r="P8" s="117"/>
      <c r="Q8" s="117">
        <f>SUM(Q9:Q21)</f>
        <v>0</v>
      </c>
      <c r="R8" s="118"/>
      <c r="S8" s="118"/>
      <c r="T8" s="119"/>
      <c r="U8" s="113"/>
      <c r="V8" s="113">
        <f>SUM(V9:V21)</f>
        <v>0</v>
      </c>
      <c r="W8" s="113"/>
      <c r="X8" s="113"/>
      <c r="Y8" s="113"/>
      <c r="AG8" t="s">
        <v>141</v>
      </c>
    </row>
    <row r="9" spans="1:60" outlineLevel="1" x14ac:dyDescent="0.2">
      <c r="A9" s="120">
        <v>1</v>
      </c>
      <c r="B9" s="121" t="s">
        <v>142</v>
      </c>
      <c r="C9" s="136" t="s">
        <v>143</v>
      </c>
      <c r="D9" s="122" t="s">
        <v>144</v>
      </c>
      <c r="E9" s="123">
        <v>1</v>
      </c>
      <c r="F9" s="124"/>
      <c r="G9" s="125">
        <f>ROUND(E9*F9,2)</f>
        <v>0</v>
      </c>
      <c r="H9" s="124">
        <v>0</v>
      </c>
      <c r="I9" s="125">
        <f>ROUND(E9*H9,2)</f>
        <v>0</v>
      </c>
      <c r="J9" s="124">
        <v>15000</v>
      </c>
      <c r="K9" s="125">
        <f>ROUND(E9*J9,2)</f>
        <v>15000</v>
      </c>
      <c r="L9" s="125">
        <v>21</v>
      </c>
      <c r="M9" s="125">
        <f>G9*(1+L9/100)</f>
        <v>0</v>
      </c>
      <c r="N9" s="123">
        <v>0</v>
      </c>
      <c r="O9" s="123">
        <f>ROUND(E9*N9,2)</f>
        <v>0</v>
      </c>
      <c r="P9" s="123">
        <v>0</v>
      </c>
      <c r="Q9" s="123">
        <f>ROUND(E9*P9,2)</f>
        <v>0</v>
      </c>
      <c r="R9" s="125"/>
      <c r="S9" s="125" t="s">
        <v>145</v>
      </c>
      <c r="T9" s="126" t="s">
        <v>146</v>
      </c>
      <c r="U9" s="112">
        <v>0</v>
      </c>
      <c r="V9" s="112">
        <f>ROUND(E9*U9,2)</f>
        <v>0</v>
      </c>
      <c r="W9" s="112"/>
      <c r="X9" s="112" t="s">
        <v>147</v>
      </c>
      <c r="Y9" s="112" t="s">
        <v>148</v>
      </c>
      <c r="Z9" s="106"/>
      <c r="AA9" s="106"/>
      <c r="AB9" s="106"/>
      <c r="AC9" s="106"/>
      <c r="AD9" s="106"/>
      <c r="AE9" s="106"/>
      <c r="AF9" s="106"/>
      <c r="AG9" s="106" t="s">
        <v>149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ht="33.75" outlineLevel="2" x14ac:dyDescent="0.2">
      <c r="A10" s="109"/>
      <c r="B10" s="110"/>
      <c r="C10" s="331" t="s">
        <v>150</v>
      </c>
      <c r="D10" s="332"/>
      <c r="E10" s="332"/>
      <c r="F10" s="332"/>
      <c r="G10" s="332"/>
      <c r="H10" s="112"/>
      <c r="I10" s="112"/>
      <c r="J10" s="112"/>
      <c r="K10" s="112"/>
      <c r="L10" s="112"/>
      <c r="M10" s="112"/>
      <c r="N10" s="111"/>
      <c r="O10" s="111"/>
      <c r="P10" s="111"/>
      <c r="Q10" s="111"/>
      <c r="R10" s="112"/>
      <c r="S10" s="112"/>
      <c r="T10" s="112"/>
      <c r="U10" s="112"/>
      <c r="V10" s="112"/>
      <c r="W10" s="112"/>
      <c r="X10" s="112"/>
      <c r="Y10" s="112"/>
      <c r="Z10" s="106"/>
      <c r="AA10" s="106"/>
      <c r="AB10" s="106"/>
      <c r="AC10" s="106"/>
      <c r="AD10" s="106"/>
      <c r="AE10" s="106"/>
      <c r="AF10" s="106"/>
      <c r="AG10" s="106" t="s">
        <v>151</v>
      </c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27" t="str">
        <f>C10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0" s="106"/>
      <c r="BC10" s="106"/>
      <c r="BD10" s="106"/>
      <c r="BE10" s="106"/>
      <c r="BF10" s="106"/>
      <c r="BG10" s="106"/>
      <c r="BH10" s="106"/>
    </row>
    <row r="11" spans="1:60" outlineLevel="1" x14ac:dyDescent="0.2">
      <c r="A11" s="120">
        <v>2</v>
      </c>
      <c r="B11" s="121" t="s">
        <v>152</v>
      </c>
      <c r="C11" s="136" t="s">
        <v>153</v>
      </c>
      <c r="D11" s="122" t="s">
        <v>144</v>
      </c>
      <c r="E11" s="123">
        <v>1</v>
      </c>
      <c r="F11" s="124"/>
      <c r="G11" s="125">
        <f>ROUND(E11*F11,2)</f>
        <v>0</v>
      </c>
      <c r="H11" s="124">
        <v>0</v>
      </c>
      <c r="I11" s="125">
        <f>ROUND(E11*H11,2)</f>
        <v>0</v>
      </c>
      <c r="J11" s="124">
        <v>10000</v>
      </c>
      <c r="K11" s="125">
        <f>ROUND(E11*J11,2)</f>
        <v>10000</v>
      </c>
      <c r="L11" s="125">
        <v>21</v>
      </c>
      <c r="M11" s="125">
        <f>G11*(1+L11/100)</f>
        <v>0</v>
      </c>
      <c r="N11" s="123">
        <v>0</v>
      </c>
      <c r="O11" s="123">
        <f>ROUND(E11*N11,2)</f>
        <v>0</v>
      </c>
      <c r="P11" s="123">
        <v>0</v>
      </c>
      <c r="Q11" s="123">
        <f>ROUND(E11*P11,2)</f>
        <v>0</v>
      </c>
      <c r="R11" s="125"/>
      <c r="S11" s="125" t="s">
        <v>145</v>
      </c>
      <c r="T11" s="126" t="s">
        <v>146</v>
      </c>
      <c r="U11" s="112">
        <v>0</v>
      </c>
      <c r="V11" s="112">
        <f>ROUND(E11*U11,2)</f>
        <v>0</v>
      </c>
      <c r="W11" s="112"/>
      <c r="X11" s="112" t="s">
        <v>147</v>
      </c>
      <c r="Y11" s="112" t="s">
        <v>148</v>
      </c>
      <c r="Z11" s="106"/>
      <c r="AA11" s="106"/>
      <c r="AB11" s="106"/>
      <c r="AC11" s="106"/>
      <c r="AD11" s="106"/>
      <c r="AE11" s="106"/>
      <c r="AF11" s="106"/>
      <c r="AG11" s="106" t="s">
        <v>149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ht="45" outlineLevel="2" x14ac:dyDescent="0.2">
      <c r="A12" s="109"/>
      <c r="B12" s="110"/>
      <c r="C12" s="331" t="s">
        <v>154</v>
      </c>
      <c r="D12" s="332"/>
      <c r="E12" s="332"/>
      <c r="F12" s="332"/>
      <c r="G12" s="332"/>
      <c r="H12" s="112"/>
      <c r="I12" s="112"/>
      <c r="J12" s="112"/>
      <c r="K12" s="112"/>
      <c r="L12" s="112"/>
      <c r="M12" s="112"/>
      <c r="N12" s="111"/>
      <c r="O12" s="111"/>
      <c r="P12" s="111"/>
      <c r="Q12" s="111"/>
      <c r="R12" s="112"/>
      <c r="S12" s="112"/>
      <c r="T12" s="112"/>
      <c r="U12" s="112"/>
      <c r="V12" s="112"/>
      <c r="W12" s="112"/>
      <c r="X12" s="112"/>
      <c r="Y12" s="112"/>
      <c r="Z12" s="106"/>
      <c r="AA12" s="106"/>
      <c r="AB12" s="106"/>
      <c r="AC12" s="106"/>
      <c r="AD12" s="106"/>
      <c r="AE12" s="106"/>
      <c r="AF12" s="106"/>
      <c r="AG12" s="106" t="s">
        <v>151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27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106"/>
      <c r="BC12" s="106"/>
      <c r="BD12" s="106"/>
      <c r="BE12" s="106"/>
      <c r="BF12" s="106"/>
      <c r="BG12" s="106"/>
      <c r="BH12" s="106"/>
    </row>
    <row r="13" spans="1:60" outlineLevel="1" x14ac:dyDescent="0.2">
      <c r="A13" s="120">
        <v>3</v>
      </c>
      <c r="B13" s="121" t="s">
        <v>155</v>
      </c>
      <c r="C13" s="136" t="s">
        <v>156</v>
      </c>
      <c r="D13" s="122" t="s">
        <v>144</v>
      </c>
      <c r="E13" s="123">
        <v>1</v>
      </c>
      <c r="F13" s="124"/>
      <c r="G13" s="125">
        <f>ROUND(E13*F13,2)</f>
        <v>0</v>
      </c>
      <c r="H13" s="124">
        <v>0</v>
      </c>
      <c r="I13" s="125">
        <f>ROUND(E13*H13,2)</f>
        <v>0</v>
      </c>
      <c r="J13" s="124">
        <v>10000</v>
      </c>
      <c r="K13" s="125">
        <f>ROUND(E13*J13,2)</f>
        <v>10000</v>
      </c>
      <c r="L13" s="125">
        <v>21</v>
      </c>
      <c r="M13" s="125">
        <f>G13*(1+L13/100)</f>
        <v>0</v>
      </c>
      <c r="N13" s="123">
        <v>0</v>
      </c>
      <c r="O13" s="123">
        <f>ROUND(E13*N13,2)</f>
        <v>0</v>
      </c>
      <c r="P13" s="123">
        <v>0</v>
      </c>
      <c r="Q13" s="123">
        <f>ROUND(E13*P13,2)</f>
        <v>0</v>
      </c>
      <c r="R13" s="125"/>
      <c r="S13" s="125" t="s">
        <v>145</v>
      </c>
      <c r="T13" s="126" t="s">
        <v>146</v>
      </c>
      <c r="U13" s="112">
        <v>0</v>
      </c>
      <c r="V13" s="112">
        <f>ROUND(E13*U13,2)</f>
        <v>0</v>
      </c>
      <c r="W13" s="112"/>
      <c r="X13" s="112" t="s">
        <v>147</v>
      </c>
      <c r="Y13" s="112" t="s">
        <v>148</v>
      </c>
      <c r="Z13" s="106"/>
      <c r="AA13" s="106"/>
      <c r="AB13" s="106"/>
      <c r="AC13" s="106"/>
      <c r="AD13" s="106"/>
      <c r="AE13" s="106"/>
      <c r="AF13" s="106"/>
      <c r="AG13" s="106" t="s">
        <v>149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ht="33.75" outlineLevel="2" x14ac:dyDescent="0.2">
      <c r="A14" s="109"/>
      <c r="B14" s="110"/>
      <c r="C14" s="331" t="s">
        <v>157</v>
      </c>
      <c r="D14" s="332"/>
      <c r="E14" s="332"/>
      <c r="F14" s="332"/>
      <c r="G14" s="332"/>
      <c r="H14" s="112"/>
      <c r="I14" s="112"/>
      <c r="J14" s="112"/>
      <c r="K14" s="112"/>
      <c r="L14" s="112"/>
      <c r="M14" s="112"/>
      <c r="N14" s="111"/>
      <c r="O14" s="111"/>
      <c r="P14" s="111"/>
      <c r="Q14" s="111"/>
      <c r="R14" s="112"/>
      <c r="S14" s="112"/>
      <c r="T14" s="112"/>
      <c r="U14" s="112"/>
      <c r="V14" s="112"/>
      <c r="W14" s="112"/>
      <c r="X14" s="112"/>
      <c r="Y14" s="112"/>
      <c r="Z14" s="106"/>
      <c r="AA14" s="106"/>
      <c r="AB14" s="106"/>
      <c r="AC14" s="106"/>
      <c r="AD14" s="106"/>
      <c r="AE14" s="106"/>
      <c r="AF14" s="106"/>
      <c r="AG14" s="106" t="s">
        <v>151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27" t="str">
        <f>C14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" s="106"/>
      <c r="BC14" s="106"/>
      <c r="BD14" s="106"/>
      <c r="BE14" s="106"/>
      <c r="BF14" s="106"/>
      <c r="BG14" s="106"/>
      <c r="BH14" s="106"/>
    </row>
    <row r="15" spans="1:60" outlineLevel="1" x14ac:dyDescent="0.2">
      <c r="A15" s="120">
        <v>4</v>
      </c>
      <c r="B15" s="121" t="s">
        <v>158</v>
      </c>
      <c r="C15" s="136" t="s">
        <v>159</v>
      </c>
      <c r="D15" s="122" t="s">
        <v>144</v>
      </c>
      <c r="E15" s="123">
        <v>1</v>
      </c>
      <c r="F15" s="124"/>
      <c r="G15" s="125">
        <f>ROUND(E15*F15,2)</f>
        <v>0</v>
      </c>
      <c r="H15" s="124">
        <v>0</v>
      </c>
      <c r="I15" s="125">
        <f>ROUND(E15*H15,2)</f>
        <v>0</v>
      </c>
      <c r="J15" s="124">
        <v>10000</v>
      </c>
      <c r="K15" s="125">
        <f>ROUND(E15*J15,2)</f>
        <v>10000</v>
      </c>
      <c r="L15" s="125">
        <v>21</v>
      </c>
      <c r="M15" s="125">
        <f>G15*(1+L15/100)</f>
        <v>0</v>
      </c>
      <c r="N15" s="123">
        <v>0</v>
      </c>
      <c r="O15" s="123">
        <f>ROUND(E15*N15,2)</f>
        <v>0</v>
      </c>
      <c r="P15" s="123">
        <v>0</v>
      </c>
      <c r="Q15" s="123">
        <f>ROUND(E15*P15,2)</f>
        <v>0</v>
      </c>
      <c r="R15" s="125"/>
      <c r="S15" s="125" t="s">
        <v>145</v>
      </c>
      <c r="T15" s="126" t="s">
        <v>146</v>
      </c>
      <c r="U15" s="112">
        <v>0</v>
      </c>
      <c r="V15" s="112">
        <f>ROUND(E15*U15,2)</f>
        <v>0</v>
      </c>
      <c r="W15" s="112"/>
      <c r="X15" s="112" t="s">
        <v>147</v>
      </c>
      <c r="Y15" s="112" t="s">
        <v>148</v>
      </c>
      <c r="Z15" s="106"/>
      <c r="AA15" s="106"/>
      <c r="AB15" s="106"/>
      <c r="AC15" s="106"/>
      <c r="AD15" s="106"/>
      <c r="AE15" s="106"/>
      <c r="AF15" s="106"/>
      <c r="AG15" s="106" t="s">
        <v>149</v>
      </c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</row>
    <row r="16" spans="1:60" ht="22.5" outlineLevel="2" x14ac:dyDescent="0.2">
      <c r="A16" s="109"/>
      <c r="B16" s="110"/>
      <c r="C16" s="331" t="s">
        <v>160</v>
      </c>
      <c r="D16" s="332"/>
      <c r="E16" s="332"/>
      <c r="F16" s="332"/>
      <c r="G16" s="332"/>
      <c r="H16" s="112"/>
      <c r="I16" s="112"/>
      <c r="J16" s="112"/>
      <c r="K16" s="112"/>
      <c r="L16" s="112"/>
      <c r="M16" s="112"/>
      <c r="N16" s="111"/>
      <c r="O16" s="111"/>
      <c r="P16" s="111"/>
      <c r="Q16" s="111"/>
      <c r="R16" s="112"/>
      <c r="S16" s="112"/>
      <c r="T16" s="112"/>
      <c r="U16" s="112"/>
      <c r="V16" s="112"/>
      <c r="W16" s="112"/>
      <c r="X16" s="112"/>
      <c r="Y16" s="112"/>
      <c r="Z16" s="106"/>
      <c r="AA16" s="106"/>
      <c r="AB16" s="106"/>
      <c r="AC16" s="106"/>
      <c r="AD16" s="106"/>
      <c r="AE16" s="106"/>
      <c r="AF16" s="106"/>
      <c r="AG16" s="106" t="s">
        <v>151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27" t="str">
        <f>C16</f>
        <v>Náklady na ztížené provádění stavebních prací v důsledku nepřerušeného provozu na staveništi nebo v případech nepřerušeného provozu v objektech v nichž se stavební práce provádí.</v>
      </c>
      <c r="BB16" s="106"/>
      <c r="BC16" s="106"/>
      <c r="BD16" s="106"/>
      <c r="BE16" s="106"/>
      <c r="BF16" s="106"/>
      <c r="BG16" s="106"/>
      <c r="BH16" s="106"/>
    </row>
    <row r="17" spans="1:60" outlineLevel="1" x14ac:dyDescent="0.2">
      <c r="A17" s="120">
        <v>5</v>
      </c>
      <c r="B17" s="121" t="s">
        <v>161</v>
      </c>
      <c r="C17" s="136" t="s">
        <v>162</v>
      </c>
      <c r="D17" s="122" t="s">
        <v>144</v>
      </c>
      <c r="E17" s="123">
        <v>1</v>
      </c>
      <c r="F17" s="124"/>
      <c r="G17" s="125">
        <f>ROUND(E17*F17,2)</f>
        <v>0</v>
      </c>
      <c r="H17" s="124">
        <v>0</v>
      </c>
      <c r="I17" s="125">
        <f>ROUND(E17*H17,2)</f>
        <v>0</v>
      </c>
      <c r="J17" s="124">
        <v>7500</v>
      </c>
      <c r="K17" s="125">
        <f>ROUND(E17*J17,2)</f>
        <v>7500</v>
      </c>
      <c r="L17" s="125">
        <v>21</v>
      </c>
      <c r="M17" s="125">
        <f>G17*(1+L17/100)</f>
        <v>0</v>
      </c>
      <c r="N17" s="123">
        <v>0</v>
      </c>
      <c r="O17" s="123">
        <f>ROUND(E17*N17,2)</f>
        <v>0</v>
      </c>
      <c r="P17" s="123">
        <v>0</v>
      </c>
      <c r="Q17" s="123">
        <f>ROUND(E17*P17,2)</f>
        <v>0</v>
      </c>
      <c r="R17" s="125"/>
      <c r="S17" s="125" t="s">
        <v>145</v>
      </c>
      <c r="T17" s="126" t="s">
        <v>146</v>
      </c>
      <c r="U17" s="112">
        <v>0</v>
      </c>
      <c r="V17" s="112">
        <f>ROUND(E17*U17,2)</f>
        <v>0</v>
      </c>
      <c r="W17" s="112"/>
      <c r="X17" s="112" t="s">
        <v>147</v>
      </c>
      <c r="Y17" s="112" t="s">
        <v>148</v>
      </c>
      <c r="Z17" s="106"/>
      <c r="AA17" s="106"/>
      <c r="AB17" s="106"/>
      <c r="AC17" s="106"/>
      <c r="AD17" s="106"/>
      <c r="AE17" s="106"/>
      <c r="AF17" s="106"/>
      <c r="AG17" s="106" t="s">
        <v>149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outlineLevel="2" x14ac:dyDescent="0.2">
      <c r="A18" s="109"/>
      <c r="B18" s="110"/>
      <c r="C18" s="331" t="s">
        <v>163</v>
      </c>
      <c r="D18" s="332"/>
      <c r="E18" s="332"/>
      <c r="F18" s="332"/>
      <c r="G18" s="332"/>
      <c r="H18" s="112"/>
      <c r="I18" s="112"/>
      <c r="J18" s="112"/>
      <c r="K18" s="112"/>
      <c r="L18" s="112"/>
      <c r="M18" s="112"/>
      <c r="N18" s="111"/>
      <c r="O18" s="111"/>
      <c r="P18" s="111"/>
      <c r="Q18" s="111"/>
      <c r="R18" s="112"/>
      <c r="S18" s="112"/>
      <c r="T18" s="112"/>
      <c r="U18" s="112"/>
      <c r="V18" s="112"/>
      <c r="W18" s="112"/>
      <c r="X18" s="112"/>
      <c r="Y18" s="112"/>
      <c r="Z18" s="106"/>
      <c r="AA18" s="106"/>
      <c r="AB18" s="106"/>
      <c r="AC18" s="106"/>
      <c r="AD18" s="106"/>
      <c r="AE18" s="106"/>
      <c r="AF18" s="106"/>
      <c r="AG18" s="106" t="s">
        <v>151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outlineLevel="1" x14ac:dyDescent="0.2">
      <c r="A19" s="128">
        <v>6</v>
      </c>
      <c r="B19" s="129" t="s">
        <v>164</v>
      </c>
      <c r="C19" s="137" t="s">
        <v>165</v>
      </c>
      <c r="D19" s="130" t="s">
        <v>166</v>
      </c>
      <c r="E19" s="131">
        <v>1</v>
      </c>
      <c r="F19" s="132"/>
      <c r="G19" s="133">
        <f>ROUND(E19*F19,2)</f>
        <v>0</v>
      </c>
      <c r="H19" s="132">
        <v>0</v>
      </c>
      <c r="I19" s="133">
        <f>ROUND(E19*H19,2)</f>
        <v>0</v>
      </c>
      <c r="J19" s="132">
        <v>5000</v>
      </c>
      <c r="K19" s="133">
        <f>ROUND(E19*J19,2)</f>
        <v>5000</v>
      </c>
      <c r="L19" s="133">
        <v>21</v>
      </c>
      <c r="M19" s="133">
        <f>G19*(1+L19/100)</f>
        <v>0</v>
      </c>
      <c r="N19" s="131">
        <v>0</v>
      </c>
      <c r="O19" s="131">
        <f>ROUND(E19*N19,2)</f>
        <v>0</v>
      </c>
      <c r="P19" s="131">
        <v>0</v>
      </c>
      <c r="Q19" s="131">
        <f>ROUND(E19*P19,2)</f>
        <v>0</v>
      </c>
      <c r="R19" s="133"/>
      <c r="S19" s="133" t="s">
        <v>167</v>
      </c>
      <c r="T19" s="134" t="s">
        <v>146</v>
      </c>
      <c r="U19" s="112">
        <v>0</v>
      </c>
      <c r="V19" s="112">
        <f>ROUND(E19*U19,2)</f>
        <v>0</v>
      </c>
      <c r="W19" s="112"/>
      <c r="X19" s="112" t="s">
        <v>147</v>
      </c>
      <c r="Y19" s="112" t="s">
        <v>148</v>
      </c>
      <c r="Z19" s="106"/>
      <c r="AA19" s="106"/>
      <c r="AB19" s="106"/>
      <c r="AC19" s="106"/>
      <c r="AD19" s="106"/>
      <c r="AE19" s="106"/>
      <c r="AF19" s="106"/>
      <c r="AG19" s="106" t="s">
        <v>149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ht="36" customHeight="1" outlineLevel="1" x14ac:dyDescent="0.2">
      <c r="A20" s="109"/>
      <c r="B20" s="110"/>
      <c r="C20" s="331" t="s">
        <v>168</v>
      </c>
      <c r="D20" s="332"/>
      <c r="E20" s="332"/>
      <c r="F20" s="332"/>
      <c r="G20" s="332"/>
      <c r="H20" s="112"/>
      <c r="I20" s="112"/>
      <c r="J20" s="112"/>
      <c r="K20" s="112"/>
      <c r="L20" s="112"/>
      <c r="M20" s="112"/>
      <c r="N20" s="111"/>
      <c r="O20" s="111"/>
      <c r="P20" s="111"/>
      <c r="Q20" s="111"/>
      <c r="R20" s="112"/>
      <c r="S20" s="112"/>
      <c r="T20" s="112"/>
      <c r="U20" s="112"/>
      <c r="V20" s="112"/>
      <c r="W20" s="112"/>
      <c r="X20" s="112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</row>
    <row r="21" spans="1:60" outlineLevel="1" x14ac:dyDescent="0.2">
      <c r="A21" s="128">
        <v>7</v>
      </c>
      <c r="B21" s="129" t="s">
        <v>169</v>
      </c>
      <c r="C21" s="137" t="s">
        <v>170</v>
      </c>
      <c r="D21" s="130" t="s">
        <v>166</v>
      </c>
      <c r="E21" s="131">
        <v>1</v>
      </c>
      <c r="F21" s="132"/>
      <c r="G21" s="133">
        <f>ROUND(E21*F21,2)</f>
        <v>0</v>
      </c>
      <c r="H21" s="132">
        <v>0</v>
      </c>
      <c r="I21" s="133">
        <f>ROUND(E21*H21,2)</f>
        <v>0</v>
      </c>
      <c r="J21" s="132">
        <v>5000</v>
      </c>
      <c r="K21" s="133">
        <f>ROUND(E21*J21,2)</f>
        <v>5000</v>
      </c>
      <c r="L21" s="133">
        <v>21</v>
      </c>
      <c r="M21" s="133">
        <f>G21*(1+L21/100)</f>
        <v>0</v>
      </c>
      <c r="N21" s="131">
        <v>0</v>
      </c>
      <c r="O21" s="131">
        <f>ROUND(E21*N21,2)</f>
        <v>0</v>
      </c>
      <c r="P21" s="131">
        <v>0</v>
      </c>
      <c r="Q21" s="131">
        <f>ROUND(E21*P21,2)</f>
        <v>0</v>
      </c>
      <c r="R21" s="133"/>
      <c r="S21" s="133" t="s">
        <v>167</v>
      </c>
      <c r="T21" s="134" t="s">
        <v>146</v>
      </c>
      <c r="U21" s="112">
        <v>0</v>
      </c>
      <c r="V21" s="112">
        <f>ROUND(E21*U21,2)</f>
        <v>0</v>
      </c>
      <c r="W21" s="112"/>
      <c r="X21" s="112" t="s">
        <v>147</v>
      </c>
      <c r="Y21" s="112" t="s">
        <v>148</v>
      </c>
      <c r="Z21" s="106"/>
      <c r="AA21" s="106"/>
      <c r="AB21" s="106"/>
      <c r="AC21" s="106"/>
      <c r="AD21" s="106"/>
      <c r="AE21" s="106"/>
      <c r="AF21" s="106"/>
      <c r="AG21" s="106" t="s">
        <v>149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ht="12.75" customHeight="1" outlineLevel="1" x14ac:dyDescent="0.2">
      <c r="A22" s="109"/>
      <c r="B22" s="110"/>
      <c r="C22" s="331" t="s">
        <v>171</v>
      </c>
      <c r="D22" s="332"/>
      <c r="E22" s="332"/>
      <c r="F22" s="332"/>
      <c r="G22" s="332"/>
      <c r="H22" s="112"/>
      <c r="I22" s="112"/>
      <c r="J22" s="112"/>
      <c r="K22" s="112"/>
      <c r="L22" s="112"/>
      <c r="M22" s="112"/>
      <c r="N22" s="111"/>
      <c r="O22" s="111"/>
      <c r="P22" s="111"/>
      <c r="Q22" s="111"/>
      <c r="R22" s="112"/>
      <c r="S22" s="112"/>
      <c r="T22" s="112"/>
      <c r="U22" s="112"/>
      <c r="V22" s="112"/>
      <c r="W22" s="112"/>
      <c r="X22" s="112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</row>
    <row r="23" spans="1:60" ht="12.75" customHeight="1" outlineLevel="1" x14ac:dyDescent="0.2">
      <c r="A23" s="109"/>
      <c r="B23" s="110"/>
      <c r="C23" s="354" t="s">
        <v>172</v>
      </c>
      <c r="D23" s="355"/>
      <c r="E23" s="355"/>
      <c r="F23" s="355"/>
      <c r="G23" s="355"/>
      <c r="H23" s="112"/>
      <c r="I23" s="112"/>
      <c r="J23" s="112"/>
      <c r="K23" s="112"/>
      <c r="L23" s="112"/>
      <c r="M23" s="112"/>
      <c r="N23" s="111"/>
      <c r="O23" s="111"/>
      <c r="P23" s="111"/>
      <c r="Q23" s="111"/>
      <c r="R23" s="112"/>
      <c r="S23" s="112"/>
      <c r="T23" s="112"/>
      <c r="U23" s="112"/>
      <c r="V23" s="112"/>
      <c r="W23" s="112"/>
      <c r="X23" s="112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</row>
    <row r="24" spans="1:60" ht="12.75" customHeight="1" outlineLevel="1" x14ac:dyDescent="0.2">
      <c r="A24" s="109"/>
      <c r="B24" s="110"/>
      <c r="C24" s="354" t="s">
        <v>173</v>
      </c>
      <c r="D24" s="355"/>
      <c r="E24" s="355"/>
      <c r="F24" s="355"/>
      <c r="G24" s="355"/>
      <c r="H24" s="112"/>
      <c r="I24" s="112"/>
      <c r="J24" s="112"/>
      <c r="K24" s="112"/>
      <c r="L24" s="112"/>
      <c r="M24" s="112"/>
      <c r="N24" s="111"/>
      <c r="O24" s="111"/>
      <c r="P24" s="111"/>
      <c r="Q24" s="111"/>
      <c r="R24" s="112"/>
      <c r="S24" s="112"/>
      <c r="T24" s="112"/>
      <c r="U24" s="112"/>
      <c r="V24" s="112"/>
      <c r="W24" s="112"/>
      <c r="X24" s="112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</row>
    <row r="25" spans="1:60" ht="12.75" customHeight="1" outlineLevel="1" x14ac:dyDescent="0.2">
      <c r="A25" s="109"/>
      <c r="B25" s="110"/>
      <c r="C25" s="354" t="s">
        <v>174</v>
      </c>
      <c r="D25" s="355"/>
      <c r="E25" s="355"/>
      <c r="F25" s="355"/>
      <c r="G25" s="355"/>
      <c r="H25" s="112"/>
      <c r="I25" s="112"/>
      <c r="J25" s="112"/>
      <c r="K25" s="112"/>
      <c r="L25" s="112"/>
      <c r="M25" s="112"/>
      <c r="N25" s="111"/>
      <c r="O25" s="111"/>
      <c r="P25" s="111"/>
      <c r="Q25" s="111"/>
      <c r="R25" s="112"/>
      <c r="S25" s="112"/>
      <c r="T25" s="112"/>
      <c r="U25" s="112"/>
      <c r="V25" s="112"/>
      <c r="W25" s="112"/>
      <c r="X25" s="112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</row>
    <row r="26" spans="1:60" ht="12.75" customHeight="1" outlineLevel="1" x14ac:dyDescent="0.2">
      <c r="A26" s="109"/>
      <c r="B26" s="110"/>
      <c r="C26" s="354" t="s">
        <v>175</v>
      </c>
      <c r="D26" s="355"/>
      <c r="E26" s="355"/>
      <c r="F26" s="355"/>
      <c r="G26" s="355"/>
      <c r="H26" s="112"/>
      <c r="I26" s="112"/>
      <c r="J26" s="112"/>
      <c r="K26" s="112"/>
      <c r="L26" s="112"/>
      <c r="M26" s="112"/>
      <c r="N26" s="111"/>
      <c r="O26" s="111"/>
      <c r="P26" s="111"/>
      <c r="Q26" s="111"/>
      <c r="R26" s="112"/>
      <c r="S26" s="112"/>
      <c r="T26" s="112"/>
      <c r="U26" s="112"/>
      <c r="V26" s="112"/>
      <c r="W26" s="112"/>
      <c r="X26" s="112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</row>
    <row r="27" spans="1:60" x14ac:dyDescent="0.2">
      <c r="A27" s="114" t="s">
        <v>140</v>
      </c>
      <c r="B27" s="115" t="s">
        <v>20</v>
      </c>
      <c r="C27" s="135" t="s">
        <v>21</v>
      </c>
      <c r="D27" s="116"/>
      <c r="E27" s="117"/>
      <c r="F27" s="118"/>
      <c r="G27" s="118">
        <f>SUMIF(AG28:AG34,"&lt;&gt;NOR",G28:G34)</f>
        <v>0</v>
      </c>
      <c r="H27" s="118"/>
      <c r="I27" s="118">
        <f>SUM(I28:I34)</f>
        <v>0</v>
      </c>
      <c r="J27" s="118"/>
      <c r="K27" s="118">
        <f>SUM(K28:K34)</f>
        <v>32500</v>
      </c>
      <c r="L27" s="118"/>
      <c r="M27" s="118">
        <f>SUM(M28:M34)</f>
        <v>0</v>
      </c>
      <c r="N27" s="117"/>
      <c r="O27" s="117">
        <f>SUM(O28:O34)</f>
        <v>0</v>
      </c>
      <c r="P27" s="117"/>
      <c r="Q27" s="117">
        <f>SUM(Q28:Q34)</f>
        <v>0</v>
      </c>
      <c r="R27" s="118"/>
      <c r="S27" s="118"/>
      <c r="T27" s="119"/>
      <c r="U27" s="113"/>
      <c r="V27" s="113">
        <f>SUM(V28:V34)</f>
        <v>0</v>
      </c>
      <c r="W27" s="113"/>
      <c r="X27" s="113"/>
      <c r="Y27" s="113"/>
      <c r="AG27" t="s">
        <v>141</v>
      </c>
    </row>
    <row r="28" spans="1:60" outlineLevel="1" x14ac:dyDescent="0.2">
      <c r="A28" s="120">
        <v>8</v>
      </c>
      <c r="B28" s="121" t="s">
        <v>176</v>
      </c>
      <c r="C28" s="136" t="s">
        <v>177</v>
      </c>
      <c r="D28" s="122" t="s">
        <v>144</v>
      </c>
      <c r="E28" s="123">
        <v>1</v>
      </c>
      <c r="F28" s="124"/>
      <c r="G28" s="125">
        <f>ROUND(E28*F28,2)</f>
        <v>0</v>
      </c>
      <c r="H28" s="124">
        <v>0</v>
      </c>
      <c r="I28" s="125">
        <f>ROUND(E28*H28,2)</f>
        <v>0</v>
      </c>
      <c r="J28" s="124">
        <v>5000</v>
      </c>
      <c r="K28" s="125">
        <f>ROUND(E28*J28,2)</f>
        <v>5000</v>
      </c>
      <c r="L28" s="125">
        <v>21</v>
      </c>
      <c r="M28" s="125">
        <f>G28*(1+L28/100)</f>
        <v>0</v>
      </c>
      <c r="N28" s="123">
        <v>0</v>
      </c>
      <c r="O28" s="123">
        <f>ROUND(E28*N28,2)</f>
        <v>0</v>
      </c>
      <c r="P28" s="123">
        <v>0</v>
      </c>
      <c r="Q28" s="123">
        <f>ROUND(E28*P28,2)</f>
        <v>0</v>
      </c>
      <c r="R28" s="125"/>
      <c r="S28" s="125" t="s">
        <v>145</v>
      </c>
      <c r="T28" s="126" t="s">
        <v>146</v>
      </c>
      <c r="U28" s="112">
        <v>0</v>
      </c>
      <c r="V28" s="112">
        <f>ROUND(E28*U28,2)</f>
        <v>0</v>
      </c>
      <c r="W28" s="112"/>
      <c r="X28" s="112" t="s">
        <v>147</v>
      </c>
      <c r="Y28" s="112" t="s">
        <v>148</v>
      </c>
      <c r="Z28" s="106"/>
      <c r="AA28" s="106"/>
      <c r="AB28" s="106"/>
      <c r="AC28" s="106"/>
      <c r="AD28" s="106"/>
      <c r="AE28" s="106"/>
      <c r="AF28" s="106"/>
      <c r="AG28" s="106" t="s">
        <v>149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outlineLevel="2" x14ac:dyDescent="0.2">
      <c r="A29" s="109"/>
      <c r="B29" s="110"/>
      <c r="C29" s="331" t="s">
        <v>178</v>
      </c>
      <c r="D29" s="332"/>
      <c r="E29" s="332"/>
      <c r="F29" s="332"/>
      <c r="G29" s="332"/>
      <c r="H29" s="112"/>
      <c r="I29" s="112"/>
      <c r="J29" s="112"/>
      <c r="K29" s="112"/>
      <c r="L29" s="112"/>
      <c r="M29" s="112"/>
      <c r="N29" s="111"/>
      <c r="O29" s="111"/>
      <c r="P29" s="111"/>
      <c r="Q29" s="111"/>
      <c r="R29" s="112"/>
      <c r="S29" s="112"/>
      <c r="T29" s="112"/>
      <c r="U29" s="112"/>
      <c r="V29" s="112"/>
      <c r="W29" s="112"/>
      <c r="X29" s="112"/>
      <c r="Y29" s="112"/>
      <c r="Z29" s="106"/>
      <c r="AA29" s="106"/>
      <c r="AB29" s="106"/>
      <c r="AC29" s="106"/>
      <c r="AD29" s="106"/>
      <c r="AE29" s="106"/>
      <c r="AF29" s="106"/>
      <c r="AG29" s="106" t="s">
        <v>151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outlineLevel="1" x14ac:dyDescent="0.2">
      <c r="A30" s="120">
        <v>9</v>
      </c>
      <c r="B30" s="121" t="s">
        <v>179</v>
      </c>
      <c r="C30" s="136" t="s">
        <v>180</v>
      </c>
      <c r="D30" s="122" t="s">
        <v>144</v>
      </c>
      <c r="E30" s="123">
        <v>1</v>
      </c>
      <c r="F30" s="124"/>
      <c r="G30" s="125">
        <f>ROUND(E30*F30,2)</f>
        <v>0</v>
      </c>
      <c r="H30" s="124">
        <v>0</v>
      </c>
      <c r="I30" s="125">
        <f>ROUND(E30*H30,2)</f>
        <v>0</v>
      </c>
      <c r="J30" s="124">
        <v>7500</v>
      </c>
      <c r="K30" s="125">
        <f>ROUND(E30*J30,2)</f>
        <v>7500</v>
      </c>
      <c r="L30" s="125">
        <v>21</v>
      </c>
      <c r="M30" s="125">
        <f>G30*(1+L30/100)</f>
        <v>0</v>
      </c>
      <c r="N30" s="123">
        <v>0</v>
      </c>
      <c r="O30" s="123">
        <f>ROUND(E30*N30,2)</f>
        <v>0</v>
      </c>
      <c r="P30" s="123">
        <v>0</v>
      </c>
      <c r="Q30" s="123">
        <f>ROUND(E30*P30,2)</f>
        <v>0</v>
      </c>
      <c r="R30" s="125"/>
      <c r="S30" s="125" t="s">
        <v>145</v>
      </c>
      <c r="T30" s="126" t="s">
        <v>146</v>
      </c>
      <c r="U30" s="112">
        <v>0</v>
      </c>
      <c r="V30" s="112">
        <f>ROUND(E30*U30,2)</f>
        <v>0</v>
      </c>
      <c r="W30" s="112"/>
      <c r="X30" s="112" t="s">
        <v>147</v>
      </c>
      <c r="Y30" s="112" t="s">
        <v>148</v>
      </c>
      <c r="Z30" s="106"/>
      <c r="AA30" s="106"/>
      <c r="AB30" s="106"/>
      <c r="AC30" s="106"/>
      <c r="AD30" s="106"/>
      <c r="AE30" s="106"/>
      <c r="AF30" s="106"/>
      <c r="AG30" s="106" t="s">
        <v>149</v>
      </c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</row>
    <row r="31" spans="1:60" ht="45" outlineLevel="2" x14ac:dyDescent="0.2">
      <c r="A31" s="109"/>
      <c r="B31" s="110"/>
      <c r="C31" s="331" t="s">
        <v>181</v>
      </c>
      <c r="D31" s="332"/>
      <c r="E31" s="332"/>
      <c r="F31" s="332"/>
      <c r="G31" s="332"/>
      <c r="H31" s="112"/>
      <c r="I31" s="112"/>
      <c r="J31" s="112"/>
      <c r="K31" s="112"/>
      <c r="L31" s="112"/>
      <c r="M31" s="112"/>
      <c r="N31" s="111"/>
      <c r="O31" s="111"/>
      <c r="P31" s="111"/>
      <c r="Q31" s="111"/>
      <c r="R31" s="112"/>
      <c r="S31" s="112"/>
      <c r="T31" s="112"/>
      <c r="U31" s="112"/>
      <c r="V31" s="112"/>
      <c r="W31" s="112"/>
      <c r="X31" s="112"/>
      <c r="Y31" s="112"/>
      <c r="Z31" s="106"/>
      <c r="AA31" s="106"/>
      <c r="AB31" s="106"/>
      <c r="AC31" s="106"/>
      <c r="AD31" s="106"/>
      <c r="AE31" s="106"/>
      <c r="AF31" s="106"/>
      <c r="AG31" s="106" t="s">
        <v>151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27" t="str">
        <f>C31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31" s="106"/>
      <c r="BC31" s="106"/>
      <c r="BD31" s="106"/>
      <c r="BE31" s="106"/>
      <c r="BF31" s="106"/>
      <c r="BG31" s="106"/>
      <c r="BH31" s="106"/>
    </row>
    <row r="32" spans="1:60" outlineLevel="1" x14ac:dyDescent="0.2">
      <c r="A32" s="120">
        <v>10</v>
      </c>
      <c r="B32" s="121" t="s">
        <v>182</v>
      </c>
      <c r="C32" s="136" t="s">
        <v>183</v>
      </c>
      <c r="D32" s="122" t="s">
        <v>144</v>
      </c>
      <c r="E32" s="123">
        <v>1</v>
      </c>
      <c r="F32" s="124"/>
      <c r="G32" s="125">
        <f>ROUND(E32*F32,2)</f>
        <v>0</v>
      </c>
      <c r="H32" s="124">
        <v>0</v>
      </c>
      <c r="I32" s="125">
        <f>ROUND(E32*H32,2)</f>
        <v>0</v>
      </c>
      <c r="J32" s="124">
        <v>15000</v>
      </c>
      <c r="K32" s="125">
        <f>ROUND(E32*J32,2)</f>
        <v>15000</v>
      </c>
      <c r="L32" s="125">
        <v>21</v>
      </c>
      <c r="M32" s="125">
        <f>G32*(1+L32/100)</f>
        <v>0</v>
      </c>
      <c r="N32" s="123">
        <v>0</v>
      </c>
      <c r="O32" s="123">
        <f>ROUND(E32*N32,2)</f>
        <v>0</v>
      </c>
      <c r="P32" s="123">
        <v>0</v>
      </c>
      <c r="Q32" s="123">
        <f>ROUND(E32*P32,2)</f>
        <v>0</v>
      </c>
      <c r="R32" s="125"/>
      <c r="S32" s="125" t="s">
        <v>145</v>
      </c>
      <c r="T32" s="126" t="s">
        <v>146</v>
      </c>
      <c r="U32" s="112">
        <v>0</v>
      </c>
      <c r="V32" s="112">
        <f>ROUND(E32*U32,2)</f>
        <v>0</v>
      </c>
      <c r="W32" s="112"/>
      <c r="X32" s="112" t="s">
        <v>147</v>
      </c>
      <c r="Y32" s="112" t="s">
        <v>148</v>
      </c>
      <c r="Z32" s="106"/>
      <c r="AA32" s="106"/>
      <c r="AB32" s="106"/>
      <c r="AC32" s="106"/>
      <c r="AD32" s="106"/>
      <c r="AE32" s="106"/>
      <c r="AF32" s="106"/>
      <c r="AG32" s="106" t="s">
        <v>149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ht="22.5" outlineLevel="2" x14ac:dyDescent="0.2">
      <c r="A33" s="109"/>
      <c r="B33" s="110"/>
      <c r="C33" s="331" t="s">
        <v>184</v>
      </c>
      <c r="D33" s="332"/>
      <c r="E33" s="332"/>
      <c r="F33" s="332"/>
      <c r="G33" s="332"/>
      <c r="H33" s="112"/>
      <c r="I33" s="112"/>
      <c r="J33" s="112"/>
      <c r="K33" s="112"/>
      <c r="L33" s="112"/>
      <c r="M33" s="112"/>
      <c r="N33" s="111"/>
      <c r="O33" s="111"/>
      <c r="P33" s="111"/>
      <c r="Q33" s="111"/>
      <c r="R33" s="112"/>
      <c r="S33" s="112"/>
      <c r="T33" s="112"/>
      <c r="U33" s="112"/>
      <c r="V33" s="112"/>
      <c r="W33" s="112"/>
      <c r="X33" s="112"/>
      <c r="Y33" s="112"/>
      <c r="Z33" s="106"/>
      <c r="AA33" s="106"/>
      <c r="AB33" s="106"/>
      <c r="AC33" s="106"/>
      <c r="AD33" s="106"/>
      <c r="AE33" s="106"/>
      <c r="AF33" s="106"/>
      <c r="AG33" s="106" t="s">
        <v>151</v>
      </c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27" t="str">
        <f>C33</f>
        <v>Náklady na vyhotovení dokumentace skutečného provedení stavby a její předání objednateli v požadované formě a požadovaném počtu.</v>
      </c>
      <c r="BB33" s="106"/>
      <c r="BC33" s="106"/>
      <c r="BD33" s="106"/>
      <c r="BE33" s="106"/>
      <c r="BF33" s="106"/>
      <c r="BG33" s="106"/>
      <c r="BH33" s="106"/>
    </row>
    <row r="34" spans="1:60" outlineLevel="1" x14ac:dyDescent="0.2">
      <c r="A34" s="120">
        <v>11</v>
      </c>
      <c r="B34" s="121" t="s">
        <v>185</v>
      </c>
      <c r="C34" s="136" t="s">
        <v>186</v>
      </c>
      <c r="D34" s="122" t="s">
        <v>166</v>
      </c>
      <c r="E34" s="123">
        <v>1</v>
      </c>
      <c r="F34" s="124"/>
      <c r="G34" s="125">
        <f>ROUND(E34*F34,2)</f>
        <v>0</v>
      </c>
      <c r="H34" s="124">
        <v>0</v>
      </c>
      <c r="I34" s="125">
        <f>ROUND(E34*H34,2)</f>
        <v>0</v>
      </c>
      <c r="J34" s="124">
        <v>5000</v>
      </c>
      <c r="K34" s="125">
        <f>ROUND(E34*J34,2)</f>
        <v>5000</v>
      </c>
      <c r="L34" s="125">
        <v>21</v>
      </c>
      <c r="M34" s="125">
        <f>G34*(1+L34/100)</f>
        <v>0</v>
      </c>
      <c r="N34" s="123">
        <v>0</v>
      </c>
      <c r="O34" s="123">
        <f>ROUND(E34*N34,2)</f>
        <v>0</v>
      </c>
      <c r="P34" s="123">
        <v>0</v>
      </c>
      <c r="Q34" s="123">
        <f>ROUND(E34*P34,2)</f>
        <v>0</v>
      </c>
      <c r="R34" s="125"/>
      <c r="S34" s="125" t="s">
        <v>167</v>
      </c>
      <c r="T34" s="126" t="s">
        <v>146</v>
      </c>
      <c r="U34" s="112">
        <v>0</v>
      </c>
      <c r="V34" s="112">
        <f>ROUND(E34*U34,2)</f>
        <v>0</v>
      </c>
      <c r="W34" s="112"/>
      <c r="X34" s="112" t="s">
        <v>147</v>
      </c>
      <c r="Y34" s="112" t="s">
        <v>148</v>
      </c>
      <c r="Z34" s="106"/>
      <c r="AA34" s="106"/>
      <c r="AB34" s="106"/>
      <c r="AC34" s="106"/>
      <c r="AD34" s="106"/>
      <c r="AE34" s="106"/>
      <c r="AF34" s="106"/>
      <c r="AG34" s="106" t="s">
        <v>149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x14ac:dyDescent="0.2">
      <c r="A35" s="3"/>
      <c r="B35" s="4"/>
      <c r="C35" s="331" t="s">
        <v>187</v>
      </c>
      <c r="D35" s="332"/>
      <c r="E35" s="332"/>
      <c r="F35" s="332"/>
      <c r="G35" s="33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12</v>
      </c>
      <c r="AF35">
        <v>21</v>
      </c>
      <c r="AG35" t="s">
        <v>126</v>
      </c>
    </row>
    <row r="36" spans="1:60" x14ac:dyDescent="0.2">
      <c r="A36" s="269"/>
      <c r="B36" s="270" t="s">
        <v>14</v>
      </c>
      <c r="C36" s="271"/>
      <c r="D36" s="272"/>
      <c r="E36" s="273"/>
      <c r="F36" s="273"/>
      <c r="G36" s="274">
        <f>G8+G27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f>SUMIF(L7:L34,AE35,G7:G34)</f>
        <v>0</v>
      </c>
      <c r="AF36">
        <f>SUMIF(L7:L34,AF35,G7:G34)</f>
        <v>0</v>
      </c>
      <c r="AG36" t="s">
        <v>188</v>
      </c>
    </row>
    <row r="37" spans="1:60" x14ac:dyDescent="0.2">
      <c r="A37" s="3"/>
      <c r="B37" s="4"/>
      <c r="C37" s="138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60" x14ac:dyDescent="0.2">
      <c r="A38" s="3"/>
      <c r="B38" s="4"/>
      <c r="C38" s="138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340" t="s">
        <v>189</v>
      </c>
      <c r="B39" s="340"/>
      <c r="C39" s="341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342"/>
      <c r="B40" s="343"/>
      <c r="C40" s="344"/>
      <c r="D40" s="343"/>
      <c r="E40" s="343"/>
      <c r="F40" s="343"/>
      <c r="G40" s="34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G40" t="s">
        <v>190</v>
      </c>
    </row>
    <row r="41" spans="1:60" x14ac:dyDescent="0.2">
      <c r="A41" s="346"/>
      <c r="B41" s="347"/>
      <c r="C41" s="348"/>
      <c r="D41" s="347"/>
      <c r="E41" s="347"/>
      <c r="F41" s="347"/>
      <c r="G41" s="34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346"/>
      <c r="B42" s="347"/>
      <c r="C42" s="348"/>
      <c r="D42" s="347"/>
      <c r="E42" s="347"/>
      <c r="F42" s="347"/>
      <c r="G42" s="34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346"/>
      <c r="B43" s="347"/>
      <c r="C43" s="348"/>
      <c r="D43" s="347"/>
      <c r="E43" s="347"/>
      <c r="F43" s="347"/>
      <c r="G43" s="34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350"/>
      <c r="B44" s="351"/>
      <c r="C44" s="352"/>
      <c r="D44" s="351"/>
      <c r="E44" s="351"/>
      <c r="F44" s="351"/>
      <c r="G44" s="35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3"/>
      <c r="B45" s="4"/>
      <c r="C45" s="138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C46" s="139"/>
      <c r="D46" s="10"/>
      <c r="AG46" t="s">
        <v>191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  <row r="5003" spans="4:4" x14ac:dyDescent="0.2">
      <c r="D5003" s="10"/>
    </row>
    <row r="5004" spans="4:4" x14ac:dyDescent="0.2">
      <c r="D5004" s="10"/>
    </row>
    <row r="5005" spans="4:4" x14ac:dyDescent="0.2">
      <c r="D5005" s="10"/>
    </row>
    <row r="5006" spans="4:4" x14ac:dyDescent="0.2">
      <c r="D5006" s="10"/>
    </row>
  </sheetData>
  <mergeCells count="21">
    <mergeCell ref="A39:C39"/>
    <mergeCell ref="A40:G44"/>
    <mergeCell ref="C10:G10"/>
    <mergeCell ref="C12:G12"/>
    <mergeCell ref="C14:G14"/>
    <mergeCell ref="C16:G16"/>
    <mergeCell ref="C22:G22"/>
    <mergeCell ref="C23:G23"/>
    <mergeCell ref="C24:G24"/>
    <mergeCell ref="C25:G25"/>
    <mergeCell ref="C26:G26"/>
    <mergeCell ref="C20:G20"/>
    <mergeCell ref="C35:G35"/>
    <mergeCell ref="C18:G18"/>
    <mergeCell ref="C29:G29"/>
    <mergeCell ref="C31:G31"/>
    <mergeCell ref="C33:G33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3" x14ac:dyDescent="0.2"/>
  <cols>
    <col min="1" max="1" width="3.42578125" customWidth="1"/>
    <col min="2" max="2" width="12.5703125" style="94" customWidth="1"/>
    <col min="3" max="3" width="38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333" t="s">
        <v>108</v>
      </c>
      <c r="B1" s="333"/>
      <c r="C1" s="333"/>
      <c r="D1" s="333"/>
      <c r="E1" s="333"/>
      <c r="F1" s="333"/>
      <c r="G1" s="333"/>
      <c r="AG1" t="s">
        <v>112</v>
      </c>
    </row>
    <row r="2" spans="1:60" ht="24.95" customHeight="1" x14ac:dyDescent="0.2">
      <c r="A2" s="260" t="s">
        <v>109</v>
      </c>
      <c r="B2" s="261" t="s">
        <v>3</v>
      </c>
      <c r="C2" s="334" t="s">
        <v>4</v>
      </c>
      <c r="D2" s="335"/>
      <c r="E2" s="335"/>
      <c r="F2" s="335"/>
      <c r="G2" s="336"/>
      <c r="AG2" t="s">
        <v>113</v>
      </c>
    </row>
    <row r="3" spans="1:60" ht="24.95" customHeight="1" x14ac:dyDescent="0.2">
      <c r="A3" s="260" t="s">
        <v>110</v>
      </c>
      <c r="B3" s="261" t="s">
        <v>43</v>
      </c>
      <c r="C3" s="334" t="s">
        <v>5</v>
      </c>
      <c r="D3" s="335"/>
      <c r="E3" s="335"/>
      <c r="F3" s="335"/>
      <c r="G3" s="336"/>
      <c r="AC3" s="94" t="s">
        <v>113</v>
      </c>
      <c r="AG3" t="s">
        <v>114</v>
      </c>
    </row>
    <row r="4" spans="1:60" ht="24.95" customHeight="1" x14ac:dyDescent="0.2">
      <c r="A4" s="262" t="s">
        <v>111</v>
      </c>
      <c r="B4" s="263" t="s">
        <v>43</v>
      </c>
      <c r="C4" s="337" t="s">
        <v>6</v>
      </c>
      <c r="D4" s="338"/>
      <c r="E4" s="338"/>
      <c r="F4" s="338"/>
      <c r="G4" s="339"/>
      <c r="AG4" t="s">
        <v>115</v>
      </c>
    </row>
    <row r="5" spans="1:60" x14ac:dyDescent="0.2">
      <c r="D5" s="10"/>
    </row>
    <row r="6" spans="1:60" ht="38.25" x14ac:dyDescent="0.2">
      <c r="A6" s="264" t="s">
        <v>116</v>
      </c>
      <c r="B6" s="265" t="s">
        <v>117</v>
      </c>
      <c r="C6" s="265" t="s">
        <v>118</v>
      </c>
      <c r="D6" s="266" t="s">
        <v>119</v>
      </c>
      <c r="E6" s="264" t="s">
        <v>120</v>
      </c>
      <c r="F6" s="267" t="s">
        <v>121</v>
      </c>
      <c r="G6" s="264" t="s">
        <v>14</v>
      </c>
      <c r="H6" s="268" t="s">
        <v>122</v>
      </c>
      <c r="I6" s="268" t="s">
        <v>123</v>
      </c>
      <c r="J6" s="268" t="s">
        <v>124</v>
      </c>
      <c r="K6" s="268" t="s">
        <v>125</v>
      </c>
      <c r="L6" s="268" t="s">
        <v>126</v>
      </c>
      <c r="M6" s="268" t="s">
        <v>127</v>
      </c>
      <c r="N6" s="268" t="s">
        <v>128</v>
      </c>
      <c r="O6" s="268" t="s">
        <v>129</v>
      </c>
      <c r="P6" s="268" t="s">
        <v>130</v>
      </c>
      <c r="Q6" s="268" t="s">
        <v>131</v>
      </c>
      <c r="R6" s="268" t="s">
        <v>132</v>
      </c>
      <c r="S6" s="268" t="s">
        <v>133</v>
      </c>
      <c r="T6" s="268" t="s">
        <v>134</v>
      </c>
      <c r="U6" s="268" t="s">
        <v>135</v>
      </c>
      <c r="V6" s="268" t="s">
        <v>136</v>
      </c>
      <c r="W6" s="268" t="s">
        <v>137</v>
      </c>
      <c r="X6" s="268" t="s">
        <v>138</v>
      </c>
      <c r="Y6" s="268" t="s">
        <v>139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140</v>
      </c>
      <c r="B8" s="115" t="s">
        <v>62</v>
      </c>
      <c r="C8" s="135" t="s">
        <v>63</v>
      </c>
      <c r="D8" s="116"/>
      <c r="E8" s="117"/>
      <c r="F8" s="118"/>
      <c r="G8" s="118">
        <f>SUMIF(AG9:AG14,"&lt;&gt;NOR",G9:G14)</f>
        <v>0</v>
      </c>
      <c r="H8" s="118"/>
      <c r="I8" s="118">
        <f>SUM(I9:I14)</f>
        <v>0</v>
      </c>
      <c r="J8" s="118"/>
      <c r="K8" s="118">
        <f>SUM(K9:K14)</f>
        <v>16307.140000000001</v>
      </c>
      <c r="L8" s="118"/>
      <c r="M8" s="118">
        <f>SUM(M9:M14)</f>
        <v>0</v>
      </c>
      <c r="N8" s="117"/>
      <c r="O8" s="117">
        <f>SUM(O9:O14)</f>
        <v>0</v>
      </c>
      <c r="P8" s="117"/>
      <c r="Q8" s="117">
        <f>SUM(Q9:Q14)</f>
        <v>0</v>
      </c>
      <c r="R8" s="118"/>
      <c r="S8" s="118"/>
      <c r="T8" s="119"/>
      <c r="U8" s="113"/>
      <c r="V8" s="113">
        <f>SUM(V9:V14)</f>
        <v>26.57</v>
      </c>
      <c r="W8" s="113"/>
      <c r="X8" s="113"/>
      <c r="Y8" s="113"/>
      <c r="AG8" t="s">
        <v>141</v>
      </c>
    </row>
    <row r="9" spans="1:60" outlineLevel="1" x14ac:dyDescent="0.2">
      <c r="A9" s="120">
        <v>1</v>
      </c>
      <c r="B9" s="121" t="s">
        <v>192</v>
      </c>
      <c r="C9" s="136" t="s">
        <v>193</v>
      </c>
      <c r="D9" s="122" t="s">
        <v>194</v>
      </c>
      <c r="E9" s="123">
        <v>4.32</v>
      </c>
      <c r="F9" s="124"/>
      <c r="G9" s="125">
        <f>ROUND(E9*F9,2)</f>
        <v>0</v>
      </c>
      <c r="H9" s="124">
        <v>0</v>
      </c>
      <c r="I9" s="125">
        <f>ROUND(E9*H9,2)</f>
        <v>0</v>
      </c>
      <c r="J9" s="124">
        <v>1690</v>
      </c>
      <c r="K9" s="125">
        <f>ROUND(E9*J9,2)</f>
        <v>7300.8</v>
      </c>
      <c r="L9" s="125">
        <v>21</v>
      </c>
      <c r="M9" s="125">
        <f>G9*(1+L9/100)</f>
        <v>0</v>
      </c>
      <c r="N9" s="123">
        <v>0</v>
      </c>
      <c r="O9" s="123">
        <f>ROUND(E9*N9,2)</f>
        <v>0</v>
      </c>
      <c r="P9" s="123">
        <v>0</v>
      </c>
      <c r="Q9" s="123">
        <f>ROUND(E9*P9,2)</f>
        <v>0</v>
      </c>
      <c r="R9" s="125"/>
      <c r="S9" s="125" t="s">
        <v>145</v>
      </c>
      <c r="T9" s="126" t="s">
        <v>195</v>
      </c>
      <c r="U9" s="112">
        <v>3.5329999999999999</v>
      </c>
      <c r="V9" s="112">
        <f>ROUND(E9*U9,2)</f>
        <v>15.26</v>
      </c>
      <c r="W9" s="112"/>
      <c r="X9" s="112" t="s">
        <v>196</v>
      </c>
      <c r="Y9" s="112" t="s">
        <v>148</v>
      </c>
      <c r="Z9" s="106"/>
      <c r="AA9" s="106"/>
      <c r="AB9" s="106"/>
      <c r="AC9" s="106"/>
      <c r="AD9" s="106"/>
      <c r="AE9" s="106"/>
      <c r="AF9" s="106"/>
      <c r="AG9" s="106" t="s">
        <v>197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outlineLevel="2" x14ac:dyDescent="0.2">
      <c r="A10" s="109"/>
      <c r="B10" s="110"/>
      <c r="C10" s="142" t="s">
        <v>198</v>
      </c>
      <c r="D10" s="140"/>
      <c r="E10" s="141">
        <v>4.32</v>
      </c>
      <c r="F10" s="112"/>
      <c r="G10" s="112"/>
      <c r="H10" s="112"/>
      <c r="I10" s="112"/>
      <c r="J10" s="112"/>
      <c r="K10" s="112"/>
      <c r="L10" s="112"/>
      <c r="M10" s="112"/>
      <c r="N10" s="111"/>
      <c r="O10" s="111"/>
      <c r="P10" s="111"/>
      <c r="Q10" s="111"/>
      <c r="R10" s="112"/>
      <c r="S10" s="112"/>
      <c r="T10" s="112"/>
      <c r="U10" s="112"/>
      <c r="V10" s="112"/>
      <c r="W10" s="112"/>
      <c r="X10" s="112"/>
      <c r="Y10" s="112"/>
      <c r="Z10" s="106"/>
      <c r="AA10" s="106"/>
      <c r="AB10" s="106"/>
      <c r="AC10" s="106"/>
      <c r="AD10" s="106"/>
      <c r="AE10" s="106"/>
      <c r="AF10" s="106"/>
      <c r="AG10" s="106" t="s">
        <v>199</v>
      </c>
      <c r="AH10" s="106">
        <v>0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outlineLevel="1" x14ac:dyDescent="0.2">
      <c r="A11" s="128">
        <v>2</v>
      </c>
      <c r="B11" s="129" t="s">
        <v>200</v>
      </c>
      <c r="C11" s="137" t="s">
        <v>201</v>
      </c>
      <c r="D11" s="130" t="s">
        <v>194</v>
      </c>
      <c r="E11" s="131">
        <v>4.32</v>
      </c>
      <c r="F11" s="132"/>
      <c r="G11" s="133">
        <f>ROUND(E11*F11,2)</f>
        <v>0</v>
      </c>
      <c r="H11" s="132">
        <v>0</v>
      </c>
      <c r="I11" s="133">
        <f>ROUND(E11*H11,2)</f>
        <v>0</v>
      </c>
      <c r="J11" s="132">
        <v>289</v>
      </c>
      <c r="K11" s="133">
        <f>ROUND(E11*J11,2)</f>
        <v>1248.48</v>
      </c>
      <c r="L11" s="133">
        <v>21</v>
      </c>
      <c r="M11" s="133">
        <f>G11*(1+L11/100)</f>
        <v>0</v>
      </c>
      <c r="N11" s="131">
        <v>0</v>
      </c>
      <c r="O11" s="131">
        <f>ROUND(E11*N11,2)</f>
        <v>0</v>
      </c>
      <c r="P11" s="131">
        <v>0</v>
      </c>
      <c r="Q11" s="131">
        <f>ROUND(E11*P11,2)</f>
        <v>0</v>
      </c>
      <c r="R11" s="133"/>
      <c r="S11" s="133" t="s">
        <v>145</v>
      </c>
      <c r="T11" s="134" t="s">
        <v>195</v>
      </c>
      <c r="U11" s="112">
        <v>1.0999999999999999E-2</v>
      </c>
      <c r="V11" s="112">
        <f>ROUND(E11*U11,2)</f>
        <v>0.05</v>
      </c>
      <c r="W11" s="112"/>
      <c r="X11" s="112" t="s">
        <v>196</v>
      </c>
      <c r="Y11" s="112" t="s">
        <v>148</v>
      </c>
      <c r="Z11" s="106"/>
      <c r="AA11" s="106"/>
      <c r="AB11" s="106"/>
      <c r="AC11" s="106"/>
      <c r="AD11" s="106"/>
      <c r="AE11" s="106"/>
      <c r="AF11" s="106"/>
      <c r="AG11" s="106" t="s">
        <v>197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ht="22.5" outlineLevel="1" x14ac:dyDescent="0.2">
      <c r="A12" s="128">
        <v>3</v>
      </c>
      <c r="B12" s="129" t="s">
        <v>202</v>
      </c>
      <c r="C12" s="137" t="s">
        <v>203</v>
      </c>
      <c r="D12" s="130" t="s">
        <v>194</v>
      </c>
      <c r="E12" s="131">
        <v>4.32</v>
      </c>
      <c r="F12" s="132"/>
      <c r="G12" s="133">
        <f>ROUND(E12*F12,2)</f>
        <v>0</v>
      </c>
      <c r="H12" s="132">
        <v>0</v>
      </c>
      <c r="I12" s="133">
        <f>ROUND(E12*H12,2)</f>
        <v>0</v>
      </c>
      <c r="J12" s="132">
        <v>330</v>
      </c>
      <c r="K12" s="133">
        <f>ROUND(E12*J12,2)</f>
        <v>1425.6</v>
      </c>
      <c r="L12" s="133">
        <v>21</v>
      </c>
      <c r="M12" s="133">
        <f>G12*(1+L12/100)</f>
        <v>0</v>
      </c>
      <c r="N12" s="131">
        <v>0</v>
      </c>
      <c r="O12" s="131">
        <f>ROUND(E12*N12,2)</f>
        <v>0</v>
      </c>
      <c r="P12" s="131">
        <v>0</v>
      </c>
      <c r="Q12" s="131">
        <f>ROUND(E12*P12,2)</f>
        <v>0</v>
      </c>
      <c r="R12" s="133"/>
      <c r="S12" s="133" t="s">
        <v>145</v>
      </c>
      <c r="T12" s="134" t="s">
        <v>195</v>
      </c>
      <c r="U12" s="112">
        <v>0.66800000000000004</v>
      </c>
      <c r="V12" s="112">
        <f>ROUND(E12*U12,2)</f>
        <v>2.89</v>
      </c>
      <c r="W12" s="112"/>
      <c r="X12" s="112" t="s">
        <v>196</v>
      </c>
      <c r="Y12" s="112" t="s">
        <v>148</v>
      </c>
      <c r="Z12" s="106"/>
      <c r="AA12" s="106"/>
      <c r="AB12" s="106"/>
      <c r="AC12" s="106"/>
      <c r="AD12" s="106"/>
      <c r="AE12" s="106"/>
      <c r="AF12" s="106"/>
      <c r="AG12" s="106" t="s">
        <v>197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outlineLevel="1" x14ac:dyDescent="0.2">
      <c r="A13" s="128">
        <v>4</v>
      </c>
      <c r="B13" s="129" t="s">
        <v>204</v>
      </c>
      <c r="C13" s="137" t="s">
        <v>205</v>
      </c>
      <c r="D13" s="130" t="s">
        <v>194</v>
      </c>
      <c r="E13" s="131">
        <v>4.32</v>
      </c>
      <c r="F13" s="132"/>
      <c r="G13" s="133">
        <f>ROUND(E13*F13,2)</f>
        <v>0</v>
      </c>
      <c r="H13" s="132">
        <v>0</v>
      </c>
      <c r="I13" s="133">
        <f>ROUND(E13*H13,2)</f>
        <v>0</v>
      </c>
      <c r="J13" s="132">
        <v>957</v>
      </c>
      <c r="K13" s="133">
        <f>ROUND(E13*J13,2)</f>
        <v>4134.24</v>
      </c>
      <c r="L13" s="133">
        <v>21</v>
      </c>
      <c r="M13" s="133">
        <f>G13*(1+L13/100)</f>
        <v>0</v>
      </c>
      <c r="N13" s="131">
        <v>0</v>
      </c>
      <c r="O13" s="131">
        <f>ROUND(E13*N13,2)</f>
        <v>0</v>
      </c>
      <c r="P13" s="131">
        <v>0</v>
      </c>
      <c r="Q13" s="131">
        <f>ROUND(E13*P13,2)</f>
        <v>0</v>
      </c>
      <c r="R13" s="133"/>
      <c r="S13" s="133" t="s">
        <v>145</v>
      </c>
      <c r="T13" s="134" t="s">
        <v>195</v>
      </c>
      <c r="U13" s="112">
        <v>1.9379999999999999</v>
      </c>
      <c r="V13" s="112">
        <f>ROUND(E13*U13,2)</f>
        <v>8.3699999999999992</v>
      </c>
      <c r="W13" s="112"/>
      <c r="X13" s="112" t="s">
        <v>196</v>
      </c>
      <c r="Y13" s="112" t="s">
        <v>148</v>
      </c>
      <c r="Z13" s="106"/>
      <c r="AA13" s="106"/>
      <c r="AB13" s="106"/>
      <c r="AC13" s="106"/>
      <c r="AD13" s="106"/>
      <c r="AE13" s="106"/>
      <c r="AF13" s="106"/>
      <c r="AG13" s="106" t="s">
        <v>197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ht="22.5" outlineLevel="1" x14ac:dyDescent="0.2">
      <c r="A14" s="128">
        <v>5</v>
      </c>
      <c r="B14" s="129" t="s">
        <v>206</v>
      </c>
      <c r="C14" s="137" t="s">
        <v>207</v>
      </c>
      <c r="D14" s="130" t="s">
        <v>208</v>
      </c>
      <c r="E14" s="131">
        <v>6.9119999999999999</v>
      </c>
      <c r="F14" s="132"/>
      <c r="G14" s="133">
        <f>ROUND(E14*F14,2)</f>
        <v>0</v>
      </c>
      <c r="H14" s="132">
        <v>0</v>
      </c>
      <c r="I14" s="133">
        <f>ROUND(E14*H14,2)</f>
        <v>0</v>
      </c>
      <c r="J14" s="132">
        <v>318</v>
      </c>
      <c r="K14" s="133">
        <f>ROUND(E14*J14,2)</f>
        <v>2198.02</v>
      </c>
      <c r="L14" s="133">
        <v>21</v>
      </c>
      <c r="M14" s="133">
        <f>G14*(1+L14/100)</f>
        <v>0</v>
      </c>
      <c r="N14" s="131">
        <v>0</v>
      </c>
      <c r="O14" s="131">
        <f>ROUND(E14*N14,2)</f>
        <v>0</v>
      </c>
      <c r="P14" s="131">
        <v>0</v>
      </c>
      <c r="Q14" s="131">
        <f>ROUND(E14*P14,2)</f>
        <v>0</v>
      </c>
      <c r="R14" s="133"/>
      <c r="S14" s="133" t="s">
        <v>145</v>
      </c>
      <c r="T14" s="134" t="s">
        <v>195</v>
      </c>
      <c r="U14" s="112">
        <v>0</v>
      </c>
      <c r="V14" s="112">
        <f>ROUND(E14*U14,2)</f>
        <v>0</v>
      </c>
      <c r="W14" s="112"/>
      <c r="X14" s="112" t="s">
        <v>196</v>
      </c>
      <c r="Y14" s="112" t="s">
        <v>148</v>
      </c>
      <c r="Z14" s="106"/>
      <c r="AA14" s="106"/>
      <c r="AB14" s="106"/>
      <c r="AC14" s="106"/>
      <c r="AD14" s="106"/>
      <c r="AE14" s="106"/>
      <c r="AF14" s="106"/>
      <c r="AG14" s="106" t="s">
        <v>197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114" t="s">
        <v>140</v>
      </c>
      <c r="B15" s="115" t="s">
        <v>64</v>
      </c>
      <c r="C15" s="135" t="s">
        <v>65</v>
      </c>
      <c r="D15" s="116"/>
      <c r="E15" s="117"/>
      <c r="F15" s="118"/>
      <c r="G15" s="118">
        <f>SUMIF(AG16:AG18,"&lt;&gt;NOR",G16:G18)</f>
        <v>0</v>
      </c>
      <c r="H15" s="118"/>
      <c r="I15" s="118">
        <f>SUM(I16:I18)</f>
        <v>103.74</v>
      </c>
      <c r="J15" s="118"/>
      <c r="K15" s="118">
        <f>SUM(K16:K18)</f>
        <v>178.26</v>
      </c>
      <c r="L15" s="118"/>
      <c r="M15" s="118">
        <f>SUM(M16:M18)</f>
        <v>0</v>
      </c>
      <c r="N15" s="117"/>
      <c r="O15" s="117">
        <f>SUM(O16:O18)</f>
        <v>0.02</v>
      </c>
      <c r="P15" s="117"/>
      <c r="Q15" s="117">
        <f>SUM(Q16:Q18)</f>
        <v>0</v>
      </c>
      <c r="R15" s="118"/>
      <c r="S15" s="118"/>
      <c r="T15" s="119"/>
      <c r="U15" s="113"/>
      <c r="V15" s="113">
        <f>SUM(V16:V18)</f>
        <v>0.3</v>
      </c>
      <c r="W15" s="113"/>
      <c r="X15" s="113"/>
      <c r="Y15" s="113"/>
      <c r="AG15" t="s">
        <v>141</v>
      </c>
    </row>
    <row r="16" spans="1:60" ht="22.5" outlineLevel="1" x14ac:dyDescent="0.2">
      <c r="A16" s="120">
        <v>6</v>
      </c>
      <c r="B16" s="121" t="s">
        <v>209</v>
      </c>
      <c r="C16" s="136" t="s">
        <v>210</v>
      </c>
      <c r="D16" s="122" t="s">
        <v>211</v>
      </c>
      <c r="E16" s="123">
        <v>0</v>
      </c>
      <c r="F16" s="124"/>
      <c r="G16" s="125">
        <f>ROUND(E16*F16,2)</f>
        <v>0</v>
      </c>
      <c r="H16" s="124">
        <v>699.26</v>
      </c>
      <c r="I16" s="125">
        <f>ROUND(E16*H16,2)</f>
        <v>0</v>
      </c>
      <c r="J16" s="124">
        <v>438.74</v>
      </c>
      <c r="K16" s="125">
        <f>ROUND(E16*J16,2)</f>
        <v>0</v>
      </c>
      <c r="L16" s="125">
        <v>21</v>
      </c>
      <c r="M16" s="125">
        <f>G16*(1+L16/100)</f>
        <v>0</v>
      </c>
      <c r="N16" s="123">
        <v>0.17277000000000001</v>
      </c>
      <c r="O16" s="123">
        <f>ROUND(E16*N16,2)</f>
        <v>0</v>
      </c>
      <c r="P16" s="123">
        <v>0</v>
      </c>
      <c r="Q16" s="123">
        <f>ROUND(E16*P16,2)</f>
        <v>0</v>
      </c>
      <c r="R16" s="125"/>
      <c r="S16" s="125" t="s">
        <v>145</v>
      </c>
      <c r="T16" s="126" t="s">
        <v>195</v>
      </c>
      <c r="U16" s="112">
        <v>0.79025999999999996</v>
      </c>
      <c r="V16" s="112">
        <f>ROUND(E16*U16,2)</f>
        <v>0</v>
      </c>
      <c r="W16" s="112"/>
      <c r="X16" s="112" t="s">
        <v>196</v>
      </c>
      <c r="Y16" s="112" t="s">
        <v>148</v>
      </c>
      <c r="Z16" s="106"/>
      <c r="AA16" s="106"/>
      <c r="AB16" s="106"/>
      <c r="AC16" s="106"/>
      <c r="AD16" s="106"/>
      <c r="AE16" s="106"/>
      <c r="AF16" s="106"/>
      <c r="AG16" s="106" t="s">
        <v>197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outlineLevel="2" x14ac:dyDescent="0.2">
      <c r="A17" s="109"/>
      <c r="B17" s="110"/>
      <c r="C17" s="142" t="s">
        <v>212</v>
      </c>
      <c r="D17" s="140"/>
      <c r="E17" s="141"/>
      <c r="F17" s="112"/>
      <c r="G17" s="112"/>
      <c r="H17" s="112"/>
      <c r="I17" s="112"/>
      <c r="J17" s="112"/>
      <c r="K17" s="112"/>
      <c r="L17" s="112"/>
      <c r="M17" s="112"/>
      <c r="N17" s="111"/>
      <c r="O17" s="111"/>
      <c r="P17" s="111"/>
      <c r="Q17" s="111"/>
      <c r="R17" s="112"/>
      <c r="S17" s="112"/>
      <c r="T17" s="112"/>
      <c r="U17" s="112"/>
      <c r="V17" s="112"/>
      <c r="W17" s="112"/>
      <c r="X17" s="112"/>
      <c r="Y17" s="112"/>
      <c r="Z17" s="106"/>
      <c r="AA17" s="106"/>
      <c r="AB17" s="106"/>
      <c r="AC17" s="106"/>
      <c r="AD17" s="106"/>
      <c r="AE17" s="106"/>
      <c r="AF17" s="106"/>
      <c r="AG17" s="106" t="s">
        <v>199</v>
      </c>
      <c r="AH17" s="106">
        <v>0</v>
      </c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ht="22.5" outlineLevel="1" x14ac:dyDescent="0.2">
      <c r="A18" s="128">
        <v>7</v>
      </c>
      <c r="B18" s="129" t="s">
        <v>213</v>
      </c>
      <c r="C18" s="137" t="s">
        <v>214</v>
      </c>
      <c r="D18" s="130" t="s">
        <v>211</v>
      </c>
      <c r="E18" s="131">
        <v>1</v>
      </c>
      <c r="F18" s="132"/>
      <c r="G18" s="133">
        <f>ROUND(E18*F18,2)</f>
        <v>0</v>
      </c>
      <c r="H18" s="132">
        <v>103.74</v>
      </c>
      <c r="I18" s="133">
        <f>ROUND(E18*H18,2)</f>
        <v>103.74</v>
      </c>
      <c r="J18" s="132">
        <v>178.26</v>
      </c>
      <c r="K18" s="133">
        <f>ROUND(E18*J18,2)</f>
        <v>178.26</v>
      </c>
      <c r="L18" s="133">
        <v>21</v>
      </c>
      <c r="M18" s="133">
        <f>G18*(1+L18/100)</f>
        <v>0</v>
      </c>
      <c r="N18" s="131">
        <v>2.3879999999999998E-2</v>
      </c>
      <c r="O18" s="131">
        <f>ROUND(E18*N18,2)</f>
        <v>0.02</v>
      </c>
      <c r="P18" s="131">
        <v>0</v>
      </c>
      <c r="Q18" s="131">
        <f>ROUND(E18*P18,2)</f>
        <v>0</v>
      </c>
      <c r="R18" s="133"/>
      <c r="S18" s="133" t="s">
        <v>145</v>
      </c>
      <c r="T18" s="134" t="s">
        <v>195</v>
      </c>
      <c r="U18" s="112">
        <v>0.30220000000000002</v>
      </c>
      <c r="V18" s="112">
        <f>ROUND(E18*U18,2)</f>
        <v>0.3</v>
      </c>
      <c r="W18" s="112"/>
      <c r="X18" s="112" t="s">
        <v>196</v>
      </c>
      <c r="Y18" s="112" t="s">
        <v>148</v>
      </c>
      <c r="Z18" s="106"/>
      <c r="AA18" s="106"/>
      <c r="AB18" s="106"/>
      <c r="AC18" s="106"/>
      <c r="AD18" s="106"/>
      <c r="AE18" s="106"/>
      <c r="AF18" s="106"/>
      <c r="AG18" s="106" t="s">
        <v>197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x14ac:dyDescent="0.2">
      <c r="A19" s="114" t="s">
        <v>140</v>
      </c>
      <c r="B19" s="115" t="s">
        <v>66</v>
      </c>
      <c r="C19" s="135" t="s">
        <v>67</v>
      </c>
      <c r="D19" s="116"/>
      <c r="E19" s="117"/>
      <c r="F19" s="118"/>
      <c r="G19" s="118">
        <f>SUMIF(AG20:AG29,"&lt;&gt;NOR",G20:G29)</f>
        <v>0</v>
      </c>
      <c r="H19" s="118"/>
      <c r="I19" s="118">
        <f>SUM(I20:I29)</f>
        <v>89794.16</v>
      </c>
      <c r="J19" s="118"/>
      <c r="K19" s="118">
        <f>SUM(K20:K29)</f>
        <v>95488.639999999985</v>
      </c>
      <c r="L19" s="118"/>
      <c r="M19" s="118">
        <f>SUM(M20:M29)</f>
        <v>0</v>
      </c>
      <c r="N19" s="117"/>
      <c r="O19" s="117">
        <f>SUM(O20:O29)</f>
        <v>3.5599999999999996</v>
      </c>
      <c r="P19" s="117"/>
      <c r="Q19" s="117">
        <f>SUM(Q20:Q29)</f>
        <v>0</v>
      </c>
      <c r="R19" s="118"/>
      <c r="S19" s="118"/>
      <c r="T19" s="119"/>
      <c r="U19" s="113"/>
      <c r="V19" s="113">
        <f>SUM(V20:V29)</f>
        <v>138.94</v>
      </c>
      <c r="W19" s="113"/>
      <c r="X19" s="113"/>
      <c r="Y19" s="113"/>
      <c r="AG19" t="s">
        <v>141</v>
      </c>
    </row>
    <row r="20" spans="1:60" ht="22.5" outlineLevel="1" x14ac:dyDescent="0.2">
      <c r="A20" s="120">
        <v>8</v>
      </c>
      <c r="B20" s="121" t="s">
        <v>215</v>
      </c>
      <c r="C20" s="136" t="s">
        <v>216</v>
      </c>
      <c r="D20" s="122" t="s">
        <v>217</v>
      </c>
      <c r="E20" s="123">
        <v>119.49299999999999</v>
      </c>
      <c r="F20" s="124"/>
      <c r="G20" s="125">
        <f>ROUND(E20*F20,2)</f>
        <v>0</v>
      </c>
      <c r="H20" s="124">
        <v>570.62</v>
      </c>
      <c r="I20" s="125">
        <f>ROUND(E20*H20,2)</f>
        <v>68185.100000000006</v>
      </c>
      <c r="J20" s="124">
        <v>680.38</v>
      </c>
      <c r="K20" s="125">
        <f>ROUND(E20*J20,2)</f>
        <v>81300.649999999994</v>
      </c>
      <c r="L20" s="125">
        <v>21</v>
      </c>
      <c r="M20" s="125">
        <f>G20*(1+L20/100)</f>
        <v>0</v>
      </c>
      <c r="N20" s="123">
        <v>2.5530000000000001E-2</v>
      </c>
      <c r="O20" s="123">
        <f>ROUND(E20*N20,2)</f>
        <v>3.05</v>
      </c>
      <c r="P20" s="123">
        <v>0</v>
      </c>
      <c r="Q20" s="123">
        <f>ROUND(E20*P20,2)</f>
        <v>0</v>
      </c>
      <c r="R20" s="125"/>
      <c r="S20" s="125" t="s">
        <v>145</v>
      </c>
      <c r="T20" s="126" t="s">
        <v>195</v>
      </c>
      <c r="U20" s="112">
        <v>0.99</v>
      </c>
      <c r="V20" s="112">
        <f>ROUND(E20*U20,2)</f>
        <v>118.3</v>
      </c>
      <c r="W20" s="112"/>
      <c r="X20" s="112" t="s">
        <v>196</v>
      </c>
      <c r="Y20" s="112" t="s">
        <v>148</v>
      </c>
      <c r="Z20" s="106"/>
      <c r="AA20" s="106"/>
      <c r="AB20" s="106"/>
      <c r="AC20" s="106"/>
      <c r="AD20" s="106"/>
      <c r="AE20" s="106"/>
      <c r="AF20" s="106"/>
      <c r="AG20" s="106" t="s">
        <v>197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ht="33.75" outlineLevel="2" x14ac:dyDescent="0.2">
      <c r="A21" s="109"/>
      <c r="B21" s="110"/>
      <c r="C21" s="142" t="s">
        <v>218</v>
      </c>
      <c r="D21" s="140"/>
      <c r="E21" s="141">
        <v>119.49299999999999</v>
      </c>
      <c r="F21" s="112"/>
      <c r="G21" s="112"/>
      <c r="H21" s="112"/>
      <c r="I21" s="112"/>
      <c r="J21" s="112"/>
      <c r="K21" s="112"/>
      <c r="L21" s="112"/>
      <c r="M21" s="112"/>
      <c r="N21" s="111"/>
      <c r="O21" s="111"/>
      <c r="P21" s="111"/>
      <c r="Q21" s="111"/>
      <c r="R21" s="112"/>
      <c r="S21" s="112"/>
      <c r="T21" s="112"/>
      <c r="U21" s="112"/>
      <c r="V21" s="112"/>
      <c r="W21" s="112"/>
      <c r="X21" s="112"/>
      <c r="Y21" s="112"/>
      <c r="Z21" s="106"/>
      <c r="AA21" s="106"/>
      <c r="AB21" s="106"/>
      <c r="AC21" s="106"/>
      <c r="AD21" s="106"/>
      <c r="AE21" s="106"/>
      <c r="AF21" s="106"/>
      <c r="AG21" s="106" t="s">
        <v>199</v>
      </c>
      <c r="AH21" s="106">
        <v>0</v>
      </c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outlineLevel="3" x14ac:dyDescent="0.2">
      <c r="A22" s="109"/>
      <c r="B22" s="110"/>
      <c r="C22" s="142" t="s">
        <v>219</v>
      </c>
      <c r="D22" s="140"/>
      <c r="E22" s="141"/>
      <c r="F22" s="112"/>
      <c r="G22" s="112"/>
      <c r="H22" s="112"/>
      <c r="I22" s="112"/>
      <c r="J22" s="112"/>
      <c r="K22" s="112"/>
      <c r="L22" s="112"/>
      <c r="M22" s="112"/>
      <c r="N22" s="111"/>
      <c r="O22" s="111"/>
      <c r="P22" s="111"/>
      <c r="Q22" s="111"/>
      <c r="R22" s="112"/>
      <c r="S22" s="112"/>
      <c r="T22" s="112"/>
      <c r="U22" s="112"/>
      <c r="V22" s="112"/>
      <c r="W22" s="112"/>
      <c r="X22" s="112"/>
      <c r="Y22" s="112"/>
      <c r="Z22" s="106"/>
      <c r="AA22" s="106"/>
      <c r="AB22" s="106"/>
      <c r="AC22" s="106"/>
      <c r="AD22" s="106"/>
      <c r="AE22" s="106"/>
      <c r="AF22" s="106"/>
      <c r="AG22" s="106" t="s">
        <v>199</v>
      </c>
      <c r="AH22" s="106">
        <v>0</v>
      </c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outlineLevel="3" x14ac:dyDescent="0.2">
      <c r="A23" s="109"/>
      <c r="B23" s="110"/>
      <c r="C23" s="142" t="s">
        <v>220</v>
      </c>
      <c r="D23" s="140"/>
      <c r="E23" s="141"/>
      <c r="F23" s="112"/>
      <c r="G23" s="112"/>
      <c r="H23" s="112"/>
      <c r="I23" s="112"/>
      <c r="J23" s="112"/>
      <c r="K23" s="112"/>
      <c r="L23" s="112"/>
      <c r="M23" s="112"/>
      <c r="N23" s="111"/>
      <c r="O23" s="111"/>
      <c r="P23" s="111"/>
      <c r="Q23" s="111"/>
      <c r="R23" s="112"/>
      <c r="S23" s="112"/>
      <c r="T23" s="112"/>
      <c r="U23" s="112"/>
      <c r="V23" s="112"/>
      <c r="W23" s="112"/>
      <c r="X23" s="112"/>
      <c r="Y23" s="112"/>
      <c r="Z23" s="106"/>
      <c r="AA23" s="106"/>
      <c r="AB23" s="106"/>
      <c r="AC23" s="106"/>
      <c r="AD23" s="106"/>
      <c r="AE23" s="106"/>
      <c r="AF23" s="106"/>
      <c r="AG23" s="106" t="s">
        <v>199</v>
      </c>
      <c r="AH23" s="106">
        <v>0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ht="22.5" outlineLevel="1" x14ac:dyDescent="0.2">
      <c r="A24" s="120">
        <v>9</v>
      </c>
      <c r="B24" s="121" t="s">
        <v>221</v>
      </c>
      <c r="C24" s="136" t="s">
        <v>222</v>
      </c>
      <c r="D24" s="122" t="s">
        <v>217</v>
      </c>
      <c r="E24" s="123">
        <v>19.55</v>
      </c>
      <c r="F24" s="124"/>
      <c r="G24" s="125">
        <f>ROUND(E24*F24,2)</f>
        <v>0</v>
      </c>
      <c r="H24" s="124">
        <v>570.62</v>
      </c>
      <c r="I24" s="125">
        <f>ROUND(E24*H24,2)</f>
        <v>11155.62</v>
      </c>
      <c r="J24" s="124">
        <v>680.38</v>
      </c>
      <c r="K24" s="125">
        <f>ROUND(E24*J24,2)</f>
        <v>13301.43</v>
      </c>
      <c r="L24" s="125">
        <v>21</v>
      </c>
      <c r="M24" s="125">
        <f>G24*(1+L24/100)</f>
        <v>0</v>
      </c>
      <c r="N24" s="123">
        <v>2.5530000000000001E-2</v>
      </c>
      <c r="O24" s="123">
        <f>ROUND(E24*N24,2)</f>
        <v>0.5</v>
      </c>
      <c r="P24" s="123">
        <v>0</v>
      </c>
      <c r="Q24" s="123">
        <f>ROUND(E24*P24,2)</f>
        <v>0</v>
      </c>
      <c r="R24" s="125"/>
      <c r="S24" s="125" t="s">
        <v>145</v>
      </c>
      <c r="T24" s="126" t="s">
        <v>195</v>
      </c>
      <c r="U24" s="112">
        <v>0.99</v>
      </c>
      <c r="V24" s="112">
        <f>ROUND(E24*U24,2)</f>
        <v>19.350000000000001</v>
      </c>
      <c r="W24" s="112"/>
      <c r="X24" s="112" t="s">
        <v>196</v>
      </c>
      <c r="Y24" s="112" t="s">
        <v>148</v>
      </c>
      <c r="Z24" s="106"/>
      <c r="AA24" s="106"/>
      <c r="AB24" s="106"/>
      <c r="AC24" s="106"/>
      <c r="AD24" s="106"/>
      <c r="AE24" s="106"/>
      <c r="AF24" s="106"/>
      <c r="AG24" s="106" t="s">
        <v>197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outlineLevel="2" x14ac:dyDescent="0.2">
      <c r="A25" s="109"/>
      <c r="B25" s="110"/>
      <c r="C25" s="142" t="s">
        <v>223</v>
      </c>
      <c r="D25" s="140"/>
      <c r="E25" s="141">
        <v>16.510000000000002</v>
      </c>
      <c r="F25" s="112"/>
      <c r="G25" s="112"/>
      <c r="H25" s="112"/>
      <c r="I25" s="112"/>
      <c r="J25" s="112"/>
      <c r="K25" s="112"/>
      <c r="L25" s="112"/>
      <c r="M25" s="112"/>
      <c r="N25" s="111"/>
      <c r="O25" s="111"/>
      <c r="P25" s="111"/>
      <c r="Q25" s="111"/>
      <c r="R25" s="112"/>
      <c r="S25" s="112"/>
      <c r="T25" s="112"/>
      <c r="U25" s="112"/>
      <c r="V25" s="112"/>
      <c r="W25" s="112"/>
      <c r="X25" s="112"/>
      <c r="Y25" s="112"/>
      <c r="Z25" s="106"/>
      <c r="AA25" s="106"/>
      <c r="AB25" s="106"/>
      <c r="AC25" s="106"/>
      <c r="AD25" s="106"/>
      <c r="AE25" s="106"/>
      <c r="AF25" s="106"/>
      <c r="AG25" s="106" t="s">
        <v>199</v>
      </c>
      <c r="AH25" s="106">
        <v>0</v>
      </c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outlineLevel="3" x14ac:dyDescent="0.2">
      <c r="A26" s="109"/>
      <c r="B26" s="110"/>
      <c r="C26" s="142" t="s">
        <v>224</v>
      </c>
      <c r="D26" s="140"/>
      <c r="E26" s="141">
        <v>1.1499999999999999</v>
      </c>
      <c r="F26" s="112"/>
      <c r="G26" s="112"/>
      <c r="H26" s="112"/>
      <c r="I26" s="112"/>
      <c r="J26" s="112"/>
      <c r="K26" s="112"/>
      <c r="L26" s="112"/>
      <c r="M26" s="112"/>
      <c r="N26" s="111"/>
      <c r="O26" s="111"/>
      <c r="P26" s="111"/>
      <c r="Q26" s="111"/>
      <c r="R26" s="112"/>
      <c r="S26" s="112"/>
      <c r="T26" s="112"/>
      <c r="U26" s="112"/>
      <c r="V26" s="112"/>
      <c r="W26" s="112"/>
      <c r="X26" s="112"/>
      <c r="Y26" s="112"/>
      <c r="Z26" s="106"/>
      <c r="AA26" s="106"/>
      <c r="AB26" s="106"/>
      <c r="AC26" s="106"/>
      <c r="AD26" s="106"/>
      <c r="AE26" s="106"/>
      <c r="AF26" s="106"/>
      <c r="AG26" s="106" t="s">
        <v>199</v>
      </c>
      <c r="AH26" s="106">
        <v>0</v>
      </c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1:60" outlineLevel="3" x14ac:dyDescent="0.2">
      <c r="A27" s="109"/>
      <c r="B27" s="110"/>
      <c r="C27" s="142" t="s">
        <v>225</v>
      </c>
      <c r="D27" s="140"/>
      <c r="E27" s="141">
        <v>1.89</v>
      </c>
      <c r="F27" s="112"/>
      <c r="G27" s="112"/>
      <c r="H27" s="112"/>
      <c r="I27" s="112"/>
      <c r="J27" s="112"/>
      <c r="K27" s="112"/>
      <c r="L27" s="112"/>
      <c r="M27" s="112"/>
      <c r="N27" s="111"/>
      <c r="O27" s="111"/>
      <c r="P27" s="111"/>
      <c r="Q27" s="111"/>
      <c r="R27" s="112"/>
      <c r="S27" s="112"/>
      <c r="T27" s="112"/>
      <c r="U27" s="112"/>
      <c r="V27" s="112"/>
      <c r="W27" s="112"/>
      <c r="X27" s="112"/>
      <c r="Y27" s="112"/>
      <c r="Z27" s="106"/>
      <c r="AA27" s="106"/>
      <c r="AB27" s="106"/>
      <c r="AC27" s="106"/>
      <c r="AD27" s="106"/>
      <c r="AE27" s="106"/>
      <c r="AF27" s="106"/>
      <c r="AG27" s="106" t="s">
        <v>199</v>
      </c>
      <c r="AH27" s="106">
        <v>0</v>
      </c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outlineLevel="1" x14ac:dyDescent="0.2">
      <c r="A28" s="120">
        <v>10</v>
      </c>
      <c r="B28" s="121" t="s">
        <v>226</v>
      </c>
      <c r="C28" s="136" t="s">
        <v>227</v>
      </c>
      <c r="D28" s="122" t="s">
        <v>211</v>
      </c>
      <c r="E28" s="123">
        <v>1</v>
      </c>
      <c r="F28" s="124"/>
      <c r="G28" s="125">
        <f>ROUND(E28*F28,2)</f>
        <v>0</v>
      </c>
      <c r="H28" s="124">
        <v>10453.44</v>
      </c>
      <c r="I28" s="125">
        <f>ROUND(E28*H28,2)</f>
        <v>10453.44</v>
      </c>
      <c r="J28" s="124">
        <v>886.56</v>
      </c>
      <c r="K28" s="125">
        <f>ROUND(E28*J28,2)</f>
        <v>886.56</v>
      </c>
      <c r="L28" s="125">
        <v>21</v>
      </c>
      <c r="M28" s="125">
        <f>G28*(1+L28/100)</f>
        <v>0</v>
      </c>
      <c r="N28" s="123">
        <v>1.354E-2</v>
      </c>
      <c r="O28" s="123">
        <f>ROUND(E28*N28,2)</f>
        <v>0.01</v>
      </c>
      <c r="P28" s="123">
        <v>0</v>
      </c>
      <c r="Q28" s="123">
        <f>ROUND(E28*P28,2)</f>
        <v>0</v>
      </c>
      <c r="R28" s="125"/>
      <c r="S28" s="125" t="s">
        <v>145</v>
      </c>
      <c r="T28" s="126" t="s">
        <v>195</v>
      </c>
      <c r="U28" s="112">
        <v>1.29</v>
      </c>
      <c r="V28" s="112">
        <f>ROUND(E28*U28,2)</f>
        <v>1.29</v>
      </c>
      <c r="W28" s="112"/>
      <c r="X28" s="112" t="s">
        <v>196</v>
      </c>
      <c r="Y28" s="112" t="s">
        <v>148</v>
      </c>
      <c r="Z28" s="106"/>
      <c r="AA28" s="106"/>
      <c r="AB28" s="106"/>
      <c r="AC28" s="106"/>
      <c r="AD28" s="106"/>
      <c r="AE28" s="106"/>
      <c r="AF28" s="106"/>
      <c r="AG28" s="106" t="s">
        <v>197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outlineLevel="2" x14ac:dyDescent="0.2">
      <c r="A29" s="109"/>
      <c r="B29" s="110"/>
      <c r="C29" s="142" t="s">
        <v>228</v>
      </c>
      <c r="D29" s="140"/>
      <c r="E29" s="141">
        <v>1</v>
      </c>
      <c r="F29" s="112"/>
      <c r="G29" s="112"/>
      <c r="H29" s="112"/>
      <c r="I29" s="112"/>
      <c r="J29" s="112"/>
      <c r="K29" s="112"/>
      <c r="L29" s="112"/>
      <c r="M29" s="112"/>
      <c r="N29" s="111"/>
      <c r="O29" s="111"/>
      <c r="P29" s="111"/>
      <c r="Q29" s="111"/>
      <c r="R29" s="112"/>
      <c r="S29" s="112"/>
      <c r="T29" s="112"/>
      <c r="U29" s="112"/>
      <c r="V29" s="112"/>
      <c r="W29" s="112"/>
      <c r="X29" s="112"/>
      <c r="Y29" s="112"/>
      <c r="Z29" s="106"/>
      <c r="AA29" s="106"/>
      <c r="AB29" s="106"/>
      <c r="AC29" s="106"/>
      <c r="AD29" s="106"/>
      <c r="AE29" s="106"/>
      <c r="AF29" s="106"/>
      <c r="AG29" s="106" t="s">
        <v>199</v>
      </c>
      <c r="AH29" s="106">
        <v>0</v>
      </c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x14ac:dyDescent="0.2">
      <c r="A30" s="114" t="s">
        <v>140</v>
      </c>
      <c r="B30" s="115" t="s">
        <v>68</v>
      </c>
      <c r="C30" s="135" t="s">
        <v>69</v>
      </c>
      <c r="D30" s="116"/>
      <c r="E30" s="117"/>
      <c r="F30" s="118"/>
      <c r="G30" s="118">
        <f>SUMIF(AG31:AG39,"&lt;&gt;NOR",G31:G39)</f>
        <v>0</v>
      </c>
      <c r="H30" s="118"/>
      <c r="I30" s="118">
        <f>SUM(I31:I39)</f>
        <v>30005.620000000003</v>
      </c>
      <c r="J30" s="118"/>
      <c r="K30" s="118">
        <f>SUM(K31:K39)</f>
        <v>6235.08</v>
      </c>
      <c r="L30" s="118"/>
      <c r="M30" s="118">
        <f>SUM(M31:M39)</f>
        <v>0</v>
      </c>
      <c r="N30" s="117"/>
      <c r="O30" s="117">
        <f>SUM(O31:O39)</f>
        <v>22.880000000000003</v>
      </c>
      <c r="P30" s="117"/>
      <c r="Q30" s="117">
        <f>SUM(Q31:Q39)</f>
        <v>0</v>
      </c>
      <c r="R30" s="118"/>
      <c r="S30" s="118"/>
      <c r="T30" s="119"/>
      <c r="U30" s="113"/>
      <c r="V30" s="113">
        <f>SUM(V31:V39)</f>
        <v>8.3800000000000008</v>
      </c>
      <c r="W30" s="113"/>
      <c r="X30" s="113"/>
      <c r="Y30" s="113"/>
      <c r="AG30" t="s">
        <v>141</v>
      </c>
    </row>
    <row r="31" spans="1:60" ht="22.5" outlineLevel="1" x14ac:dyDescent="0.2">
      <c r="A31" s="120">
        <v>11</v>
      </c>
      <c r="B31" s="121" t="s">
        <v>229</v>
      </c>
      <c r="C31" s="136" t="s">
        <v>230</v>
      </c>
      <c r="D31" s="122" t="s">
        <v>217</v>
      </c>
      <c r="E31" s="123">
        <v>14.4</v>
      </c>
      <c r="F31" s="124"/>
      <c r="G31" s="125">
        <f>ROUND(E31*F31,2)</f>
        <v>0</v>
      </c>
      <c r="H31" s="124">
        <v>195.11</v>
      </c>
      <c r="I31" s="125">
        <f>ROUND(E31*H31,2)</f>
        <v>2809.58</v>
      </c>
      <c r="J31" s="124">
        <v>38.39</v>
      </c>
      <c r="K31" s="125">
        <f>ROUND(E31*J31,2)</f>
        <v>552.82000000000005</v>
      </c>
      <c r="L31" s="125">
        <v>21</v>
      </c>
      <c r="M31" s="125">
        <f>G31*(1+L31/100)</f>
        <v>0</v>
      </c>
      <c r="N31" s="123">
        <v>0.46</v>
      </c>
      <c r="O31" s="123">
        <f>ROUND(E31*N31,2)</f>
        <v>6.62</v>
      </c>
      <c r="P31" s="123">
        <v>0</v>
      </c>
      <c r="Q31" s="123">
        <f>ROUND(E31*P31,2)</f>
        <v>0</v>
      </c>
      <c r="R31" s="125"/>
      <c r="S31" s="125" t="s">
        <v>145</v>
      </c>
      <c r="T31" s="126" t="s">
        <v>195</v>
      </c>
      <c r="U31" s="112">
        <v>2.9000000000000001E-2</v>
      </c>
      <c r="V31" s="112">
        <f>ROUND(E31*U31,2)</f>
        <v>0.42</v>
      </c>
      <c r="W31" s="112"/>
      <c r="X31" s="112" t="s">
        <v>196</v>
      </c>
      <c r="Y31" s="112" t="s">
        <v>148</v>
      </c>
      <c r="Z31" s="106"/>
      <c r="AA31" s="106"/>
      <c r="AB31" s="106"/>
      <c r="AC31" s="106"/>
      <c r="AD31" s="106"/>
      <c r="AE31" s="106"/>
      <c r="AF31" s="106"/>
      <c r="AG31" s="106" t="s">
        <v>197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outlineLevel="2" x14ac:dyDescent="0.2">
      <c r="A32" s="109"/>
      <c r="B32" s="110"/>
      <c r="C32" s="142" t="s">
        <v>231</v>
      </c>
      <c r="D32" s="140"/>
      <c r="E32" s="141">
        <v>14.4</v>
      </c>
      <c r="F32" s="112"/>
      <c r="G32" s="112"/>
      <c r="H32" s="112"/>
      <c r="I32" s="112"/>
      <c r="J32" s="112"/>
      <c r="K32" s="112"/>
      <c r="L32" s="112"/>
      <c r="M32" s="112"/>
      <c r="N32" s="111"/>
      <c r="O32" s="111"/>
      <c r="P32" s="111"/>
      <c r="Q32" s="111"/>
      <c r="R32" s="112"/>
      <c r="S32" s="112"/>
      <c r="T32" s="112"/>
      <c r="U32" s="112"/>
      <c r="V32" s="112"/>
      <c r="W32" s="112"/>
      <c r="X32" s="112"/>
      <c r="Y32" s="112"/>
      <c r="Z32" s="106"/>
      <c r="AA32" s="106"/>
      <c r="AB32" s="106"/>
      <c r="AC32" s="106"/>
      <c r="AD32" s="106"/>
      <c r="AE32" s="106"/>
      <c r="AF32" s="106"/>
      <c r="AG32" s="106" t="s">
        <v>199</v>
      </c>
      <c r="AH32" s="106">
        <v>0</v>
      </c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outlineLevel="1" x14ac:dyDescent="0.2">
      <c r="A33" s="120">
        <v>12</v>
      </c>
      <c r="B33" s="121" t="s">
        <v>232</v>
      </c>
      <c r="C33" s="136" t="s">
        <v>233</v>
      </c>
      <c r="D33" s="122" t="s">
        <v>217</v>
      </c>
      <c r="E33" s="123">
        <v>56.071249999999999</v>
      </c>
      <c r="F33" s="124"/>
      <c r="G33" s="125">
        <f>ROUND(E33*F33,2)</f>
        <v>0</v>
      </c>
      <c r="H33" s="124">
        <v>366.66</v>
      </c>
      <c r="I33" s="125">
        <f>ROUND(E33*H33,2)</f>
        <v>20559.080000000002</v>
      </c>
      <c r="J33" s="124">
        <v>101.34</v>
      </c>
      <c r="K33" s="125">
        <f>ROUND(E33*J33,2)</f>
        <v>5682.26</v>
      </c>
      <c r="L33" s="125">
        <v>21</v>
      </c>
      <c r="M33" s="125">
        <f>G33*(1+L33/100)</f>
        <v>0</v>
      </c>
      <c r="N33" s="123">
        <v>0.25335999999999997</v>
      </c>
      <c r="O33" s="123">
        <f>ROUND(E33*N33,2)</f>
        <v>14.21</v>
      </c>
      <c r="P33" s="123">
        <v>0</v>
      </c>
      <c r="Q33" s="123">
        <f>ROUND(E33*P33,2)</f>
        <v>0</v>
      </c>
      <c r="R33" s="125"/>
      <c r="S33" s="125" t="s">
        <v>145</v>
      </c>
      <c r="T33" s="126" t="s">
        <v>195</v>
      </c>
      <c r="U33" s="112">
        <v>0.14199999999999999</v>
      </c>
      <c r="V33" s="112">
        <f>ROUND(E33*U33,2)</f>
        <v>7.96</v>
      </c>
      <c r="W33" s="112"/>
      <c r="X33" s="112" t="s">
        <v>196</v>
      </c>
      <c r="Y33" s="112" t="s">
        <v>148</v>
      </c>
      <c r="Z33" s="106"/>
      <c r="AA33" s="106"/>
      <c r="AB33" s="106"/>
      <c r="AC33" s="106"/>
      <c r="AD33" s="106"/>
      <c r="AE33" s="106"/>
      <c r="AF33" s="106"/>
      <c r="AG33" s="106" t="s">
        <v>197</v>
      </c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</row>
    <row r="34" spans="1:60" outlineLevel="2" x14ac:dyDescent="0.2">
      <c r="A34" s="109"/>
      <c r="B34" s="110"/>
      <c r="C34" s="142" t="s">
        <v>234</v>
      </c>
      <c r="D34" s="140"/>
      <c r="E34" s="141">
        <v>56.071249999999999</v>
      </c>
      <c r="F34" s="112"/>
      <c r="G34" s="112"/>
      <c r="H34" s="112"/>
      <c r="I34" s="112"/>
      <c r="J34" s="112"/>
      <c r="K34" s="112"/>
      <c r="L34" s="112"/>
      <c r="M34" s="112"/>
      <c r="N34" s="111"/>
      <c r="O34" s="111"/>
      <c r="P34" s="111"/>
      <c r="Q34" s="111"/>
      <c r="R34" s="112"/>
      <c r="S34" s="112"/>
      <c r="T34" s="112"/>
      <c r="U34" s="112"/>
      <c r="V34" s="112"/>
      <c r="W34" s="112"/>
      <c r="X34" s="112"/>
      <c r="Y34" s="112"/>
      <c r="Z34" s="106"/>
      <c r="AA34" s="106"/>
      <c r="AB34" s="106"/>
      <c r="AC34" s="106"/>
      <c r="AD34" s="106"/>
      <c r="AE34" s="106"/>
      <c r="AF34" s="106"/>
      <c r="AG34" s="106" t="s">
        <v>199</v>
      </c>
      <c r="AH34" s="106">
        <v>0</v>
      </c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outlineLevel="3" x14ac:dyDescent="0.2">
      <c r="A35" s="109"/>
      <c r="B35" s="110"/>
      <c r="C35" s="142" t="s">
        <v>235</v>
      </c>
      <c r="D35" s="140"/>
      <c r="E35" s="141"/>
      <c r="F35" s="112"/>
      <c r="G35" s="112"/>
      <c r="H35" s="112"/>
      <c r="I35" s="112"/>
      <c r="J35" s="112"/>
      <c r="K35" s="112"/>
      <c r="L35" s="112"/>
      <c r="M35" s="112"/>
      <c r="N35" s="111"/>
      <c r="O35" s="111"/>
      <c r="P35" s="111"/>
      <c r="Q35" s="111"/>
      <c r="R35" s="112"/>
      <c r="S35" s="112"/>
      <c r="T35" s="112"/>
      <c r="U35" s="112"/>
      <c r="V35" s="112"/>
      <c r="W35" s="112"/>
      <c r="X35" s="112"/>
      <c r="Y35" s="112"/>
      <c r="Z35" s="106"/>
      <c r="AA35" s="106"/>
      <c r="AB35" s="106"/>
      <c r="AC35" s="106"/>
      <c r="AD35" s="106"/>
      <c r="AE35" s="106"/>
      <c r="AF35" s="106"/>
      <c r="AG35" s="106" t="s">
        <v>199</v>
      </c>
      <c r="AH35" s="106">
        <v>0</v>
      </c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outlineLevel="1" x14ac:dyDescent="0.2">
      <c r="A36" s="120">
        <v>13</v>
      </c>
      <c r="B36" s="121" t="s">
        <v>236</v>
      </c>
      <c r="C36" s="136" t="s">
        <v>237</v>
      </c>
      <c r="D36" s="122" t="s">
        <v>217</v>
      </c>
      <c r="E36" s="123">
        <v>0</v>
      </c>
      <c r="F36" s="124"/>
      <c r="G36" s="125">
        <f>ROUND(E36*F36,2)</f>
        <v>0</v>
      </c>
      <c r="H36" s="124">
        <v>55.61</v>
      </c>
      <c r="I36" s="125">
        <f>ROUND(E36*H36,2)</f>
        <v>0</v>
      </c>
      <c r="J36" s="124">
        <v>287.89</v>
      </c>
      <c r="K36" s="125">
        <f>ROUND(E36*J36,2)</f>
        <v>0</v>
      </c>
      <c r="L36" s="125">
        <v>21</v>
      </c>
      <c r="M36" s="125">
        <f>G36*(1+L36/100)</f>
        <v>0</v>
      </c>
      <c r="N36" s="123">
        <v>7.3899999999999993E-2</v>
      </c>
      <c r="O36" s="123">
        <f>ROUND(E36*N36,2)</f>
        <v>0</v>
      </c>
      <c r="P36" s="123">
        <v>0</v>
      </c>
      <c r="Q36" s="123">
        <f>ROUND(E36*P36,2)</f>
        <v>0</v>
      </c>
      <c r="R36" s="125"/>
      <c r="S36" s="125" t="s">
        <v>145</v>
      </c>
      <c r="T36" s="126" t="s">
        <v>195</v>
      </c>
      <c r="U36" s="112">
        <v>0.45200000000000001</v>
      </c>
      <c r="V36" s="112">
        <f>ROUND(E36*U36,2)</f>
        <v>0</v>
      </c>
      <c r="W36" s="112"/>
      <c r="X36" s="112" t="s">
        <v>196</v>
      </c>
      <c r="Y36" s="112" t="s">
        <v>148</v>
      </c>
      <c r="Z36" s="106"/>
      <c r="AA36" s="106"/>
      <c r="AB36" s="106"/>
      <c r="AC36" s="106"/>
      <c r="AD36" s="106"/>
      <c r="AE36" s="106"/>
      <c r="AF36" s="106"/>
      <c r="AG36" s="106" t="s">
        <v>197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outlineLevel="2" x14ac:dyDescent="0.2">
      <c r="A37" s="109"/>
      <c r="B37" s="110"/>
      <c r="C37" s="142" t="s">
        <v>238</v>
      </c>
      <c r="D37" s="140"/>
      <c r="E37" s="141"/>
      <c r="F37" s="112"/>
      <c r="G37" s="112"/>
      <c r="H37" s="112"/>
      <c r="I37" s="112"/>
      <c r="J37" s="112"/>
      <c r="K37" s="112"/>
      <c r="L37" s="112"/>
      <c r="M37" s="112"/>
      <c r="N37" s="111"/>
      <c r="O37" s="111"/>
      <c r="P37" s="111"/>
      <c r="Q37" s="111"/>
      <c r="R37" s="112"/>
      <c r="S37" s="112"/>
      <c r="T37" s="112"/>
      <c r="U37" s="112"/>
      <c r="V37" s="112"/>
      <c r="W37" s="112"/>
      <c r="X37" s="112"/>
      <c r="Y37" s="112"/>
      <c r="Z37" s="106"/>
      <c r="AA37" s="106"/>
      <c r="AB37" s="106"/>
      <c r="AC37" s="106"/>
      <c r="AD37" s="106"/>
      <c r="AE37" s="106"/>
      <c r="AF37" s="106"/>
      <c r="AG37" s="106" t="s">
        <v>199</v>
      </c>
      <c r="AH37" s="106">
        <v>0</v>
      </c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</row>
    <row r="38" spans="1:60" ht="22.5" outlineLevel="1" x14ac:dyDescent="0.2">
      <c r="A38" s="120">
        <v>14</v>
      </c>
      <c r="B38" s="121" t="s">
        <v>239</v>
      </c>
      <c r="C38" s="136" t="s">
        <v>240</v>
      </c>
      <c r="D38" s="122" t="s">
        <v>217</v>
      </c>
      <c r="E38" s="123">
        <v>15.84</v>
      </c>
      <c r="F38" s="124"/>
      <c r="G38" s="125">
        <f>ROUND(E38*F38,2)</f>
        <v>0</v>
      </c>
      <c r="H38" s="124">
        <v>419</v>
      </c>
      <c r="I38" s="125">
        <f>ROUND(E38*H38,2)</f>
        <v>6636.96</v>
      </c>
      <c r="J38" s="124">
        <v>0</v>
      </c>
      <c r="K38" s="125">
        <f>ROUND(E38*J38,2)</f>
        <v>0</v>
      </c>
      <c r="L38" s="125">
        <v>21</v>
      </c>
      <c r="M38" s="125">
        <f>G38*(1+L38/100)</f>
        <v>0</v>
      </c>
      <c r="N38" s="123">
        <v>0.12959999999999999</v>
      </c>
      <c r="O38" s="123">
        <f>ROUND(E38*N38,2)</f>
        <v>2.0499999999999998</v>
      </c>
      <c r="P38" s="123">
        <v>0</v>
      </c>
      <c r="Q38" s="123">
        <f>ROUND(E38*P38,2)</f>
        <v>0</v>
      </c>
      <c r="R38" s="125" t="s">
        <v>241</v>
      </c>
      <c r="S38" s="125" t="s">
        <v>145</v>
      </c>
      <c r="T38" s="126" t="s">
        <v>195</v>
      </c>
      <c r="U38" s="112">
        <v>0</v>
      </c>
      <c r="V38" s="112">
        <f>ROUND(E38*U38,2)</f>
        <v>0</v>
      </c>
      <c r="W38" s="112"/>
      <c r="X38" s="112" t="s">
        <v>242</v>
      </c>
      <c r="Y38" s="112" t="s">
        <v>148</v>
      </c>
      <c r="Z38" s="106"/>
      <c r="AA38" s="106"/>
      <c r="AB38" s="106"/>
      <c r="AC38" s="106"/>
      <c r="AD38" s="106"/>
      <c r="AE38" s="106"/>
      <c r="AF38" s="106"/>
      <c r="AG38" s="106" t="s">
        <v>243</v>
      </c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60" outlineLevel="2" x14ac:dyDescent="0.2">
      <c r="A39" s="109"/>
      <c r="B39" s="110"/>
      <c r="C39" s="142" t="s">
        <v>244</v>
      </c>
      <c r="D39" s="140"/>
      <c r="E39" s="141">
        <v>15.84</v>
      </c>
      <c r="F39" s="112"/>
      <c r="G39" s="112"/>
      <c r="H39" s="112"/>
      <c r="I39" s="112"/>
      <c r="J39" s="112"/>
      <c r="K39" s="112"/>
      <c r="L39" s="112"/>
      <c r="M39" s="112"/>
      <c r="N39" s="111"/>
      <c r="O39" s="111"/>
      <c r="P39" s="111"/>
      <c r="Q39" s="111"/>
      <c r="R39" s="112"/>
      <c r="S39" s="112"/>
      <c r="T39" s="112"/>
      <c r="U39" s="112"/>
      <c r="V39" s="112"/>
      <c r="W39" s="112"/>
      <c r="X39" s="112"/>
      <c r="Y39" s="112"/>
      <c r="Z39" s="106"/>
      <c r="AA39" s="106"/>
      <c r="AB39" s="106"/>
      <c r="AC39" s="106"/>
      <c r="AD39" s="106"/>
      <c r="AE39" s="106"/>
      <c r="AF39" s="106"/>
      <c r="AG39" s="106" t="s">
        <v>199</v>
      </c>
      <c r="AH39" s="106">
        <v>0</v>
      </c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</row>
    <row r="40" spans="1:60" x14ac:dyDescent="0.2">
      <c r="A40" s="114" t="s">
        <v>140</v>
      </c>
      <c r="B40" s="115" t="s">
        <v>70</v>
      </c>
      <c r="C40" s="135" t="s">
        <v>71</v>
      </c>
      <c r="D40" s="116"/>
      <c r="E40" s="117"/>
      <c r="F40" s="118"/>
      <c r="G40" s="118">
        <f>SUMIF(AG41:AG47,"&lt;&gt;NOR",G41:G47)</f>
        <v>0</v>
      </c>
      <c r="H40" s="118"/>
      <c r="I40" s="118">
        <f>SUM(I41:I47)</f>
        <v>2700.0800000000004</v>
      </c>
      <c r="J40" s="118"/>
      <c r="K40" s="118">
        <f>SUM(K41:K47)</f>
        <v>43739.92</v>
      </c>
      <c r="L40" s="118"/>
      <c r="M40" s="118">
        <f>SUM(M41:M47)</f>
        <v>0</v>
      </c>
      <c r="N40" s="117"/>
      <c r="O40" s="117">
        <f>SUM(O41:O47)</f>
        <v>2.17</v>
      </c>
      <c r="P40" s="117"/>
      <c r="Q40" s="117">
        <f>SUM(Q41:Q47)</f>
        <v>0</v>
      </c>
      <c r="R40" s="118"/>
      <c r="S40" s="118"/>
      <c r="T40" s="119"/>
      <c r="U40" s="113"/>
      <c r="V40" s="113">
        <f>SUM(V41:V47)</f>
        <v>67.52</v>
      </c>
      <c r="W40" s="113"/>
      <c r="X40" s="113"/>
      <c r="Y40" s="113"/>
      <c r="AG40" t="s">
        <v>141</v>
      </c>
    </row>
    <row r="41" spans="1:60" outlineLevel="1" x14ac:dyDescent="0.2">
      <c r="A41" s="120">
        <v>15</v>
      </c>
      <c r="B41" s="121" t="s">
        <v>245</v>
      </c>
      <c r="C41" s="136" t="s">
        <v>246</v>
      </c>
      <c r="D41" s="122" t="s">
        <v>217</v>
      </c>
      <c r="E41" s="123">
        <v>394.8</v>
      </c>
      <c r="F41" s="124"/>
      <c r="G41" s="125">
        <f>ROUND(E41*F41,2)</f>
        <v>0</v>
      </c>
      <c r="H41" s="124">
        <v>6.67</v>
      </c>
      <c r="I41" s="125">
        <f>ROUND(E41*H41,2)</f>
        <v>2633.32</v>
      </c>
      <c r="J41" s="124">
        <v>109.83</v>
      </c>
      <c r="K41" s="125">
        <f>ROUND(E41*J41,2)</f>
        <v>43360.88</v>
      </c>
      <c r="L41" s="125">
        <v>21</v>
      </c>
      <c r="M41" s="125">
        <f>G41*(1+L41/100)</f>
        <v>0</v>
      </c>
      <c r="N41" s="123">
        <v>5.4299999999999999E-3</v>
      </c>
      <c r="O41" s="123">
        <f>ROUND(E41*N41,2)</f>
        <v>2.14</v>
      </c>
      <c r="P41" s="123">
        <v>0</v>
      </c>
      <c r="Q41" s="123">
        <f>ROUND(E41*P41,2)</f>
        <v>0</v>
      </c>
      <c r="R41" s="125"/>
      <c r="S41" s="125" t="s">
        <v>145</v>
      </c>
      <c r="T41" s="126" t="s">
        <v>195</v>
      </c>
      <c r="U41" s="112">
        <v>0.16941999999999999</v>
      </c>
      <c r="V41" s="112">
        <f>ROUND(E41*U41,2)</f>
        <v>66.89</v>
      </c>
      <c r="W41" s="112"/>
      <c r="X41" s="112" t="s">
        <v>196</v>
      </c>
      <c r="Y41" s="112" t="s">
        <v>148</v>
      </c>
      <c r="Z41" s="106"/>
      <c r="AA41" s="106"/>
      <c r="AB41" s="106"/>
      <c r="AC41" s="106"/>
      <c r="AD41" s="106"/>
      <c r="AE41" s="106"/>
      <c r="AF41" s="106"/>
      <c r="AG41" s="106" t="s">
        <v>197</v>
      </c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</row>
    <row r="42" spans="1:60" outlineLevel="2" x14ac:dyDescent="0.2">
      <c r="A42" s="109"/>
      <c r="B42" s="110"/>
      <c r="C42" s="142" t="s">
        <v>247</v>
      </c>
      <c r="D42" s="140"/>
      <c r="E42" s="141"/>
      <c r="F42" s="112"/>
      <c r="G42" s="112"/>
      <c r="H42" s="112"/>
      <c r="I42" s="112"/>
      <c r="J42" s="112"/>
      <c r="K42" s="112"/>
      <c r="L42" s="112"/>
      <c r="M42" s="112"/>
      <c r="N42" s="111"/>
      <c r="O42" s="111"/>
      <c r="P42" s="111"/>
      <c r="Q42" s="111"/>
      <c r="R42" s="112"/>
      <c r="S42" s="112"/>
      <c r="T42" s="112"/>
      <c r="U42" s="112"/>
      <c r="V42" s="112"/>
      <c r="W42" s="112"/>
      <c r="X42" s="112"/>
      <c r="Y42" s="112"/>
      <c r="Z42" s="106"/>
      <c r="AA42" s="106"/>
      <c r="AB42" s="106"/>
      <c r="AC42" s="106"/>
      <c r="AD42" s="106"/>
      <c r="AE42" s="106"/>
      <c r="AF42" s="106"/>
      <c r="AG42" s="106" t="s">
        <v>199</v>
      </c>
      <c r="AH42" s="106">
        <v>0</v>
      </c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</row>
    <row r="43" spans="1:60" outlineLevel="3" x14ac:dyDescent="0.2">
      <c r="A43" s="109"/>
      <c r="B43" s="110"/>
      <c r="C43" s="142" t="s">
        <v>248</v>
      </c>
      <c r="D43" s="140"/>
      <c r="E43" s="141"/>
      <c r="F43" s="112"/>
      <c r="G43" s="112"/>
      <c r="H43" s="112"/>
      <c r="I43" s="112"/>
      <c r="J43" s="112"/>
      <c r="K43" s="112"/>
      <c r="L43" s="112"/>
      <c r="M43" s="112"/>
      <c r="N43" s="111"/>
      <c r="O43" s="111"/>
      <c r="P43" s="111"/>
      <c r="Q43" s="111"/>
      <c r="R43" s="112"/>
      <c r="S43" s="112"/>
      <c r="T43" s="112"/>
      <c r="U43" s="112"/>
      <c r="V43" s="112"/>
      <c r="W43" s="112"/>
      <c r="X43" s="112"/>
      <c r="Y43" s="112"/>
      <c r="Z43" s="106"/>
      <c r="AA43" s="106"/>
      <c r="AB43" s="106"/>
      <c r="AC43" s="106"/>
      <c r="AD43" s="106"/>
      <c r="AE43" s="106"/>
      <c r="AF43" s="106"/>
      <c r="AG43" s="106" t="s">
        <v>199</v>
      </c>
      <c r="AH43" s="106">
        <v>0</v>
      </c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</row>
    <row r="44" spans="1:60" outlineLevel="3" x14ac:dyDescent="0.2">
      <c r="A44" s="109"/>
      <c r="B44" s="110"/>
      <c r="C44" s="142" t="s">
        <v>249</v>
      </c>
      <c r="D44" s="140"/>
      <c r="E44" s="141"/>
      <c r="F44" s="112"/>
      <c r="G44" s="112"/>
      <c r="H44" s="112"/>
      <c r="I44" s="112"/>
      <c r="J44" s="112"/>
      <c r="K44" s="112"/>
      <c r="L44" s="112"/>
      <c r="M44" s="112"/>
      <c r="N44" s="111"/>
      <c r="O44" s="111"/>
      <c r="P44" s="111"/>
      <c r="Q44" s="111"/>
      <c r="R44" s="112"/>
      <c r="S44" s="112"/>
      <c r="T44" s="112"/>
      <c r="U44" s="112"/>
      <c r="V44" s="112"/>
      <c r="W44" s="112"/>
      <c r="X44" s="112"/>
      <c r="Y44" s="112"/>
      <c r="Z44" s="106"/>
      <c r="AA44" s="106"/>
      <c r="AB44" s="106"/>
      <c r="AC44" s="106"/>
      <c r="AD44" s="106"/>
      <c r="AE44" s="106"/>
      <c r="AF44" s="106"/>
      <c r="AG44" s="106" t="s">
        <v>199</v>
      </c>
      <c r="AH44" s="106">
        <v>0</v>
      </c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</row>
    <row r="45" spans="1:60" outlineLevel="3" x14ac:dyDescent="0.2">
      <c r="A45" s="109"/>
      <c r="B45" s="110"/>
      <c r="C45" s="142" t="s">
        <v>250</v>
      </c>
      <c r="D45" s="140"/>
      <c r="E45" s="141">
        <v>394.8</v>
      </c>
      <c r="F45" s="112"/>
      <c r="G45" s="112"/>
      <c r="H45" s="112"/>
      <c r="I45" s="112"/>
      <c r="J45" s="112"/>
      <c r="K45" s="112"/>
      <c r="L45" s="112"/>
      <c r="M45" s="112"/>
      <c r="N45" s="111"/>
      <c r="O45" s="111"/>
      <c r="P45" s="111"/>
      <c r="Q45" s="111"/>
      <c r="R45" s="112"/>
      <c r="S45" s="112"/>
      <c r="T45" s="112"/>
      <c r="U45" s="112"/>
      <c r="V45" s="112"/>
      <c r="W45" s="112"/>
      <c r="X45" s="112"/>
      <c r="Y45" s="112"/>
      <c r="Z45" s="106"/>
      <c r="AA45" s="106"/>
      <c r="AB45" s="106"/>
      <c r="AC45" s="106"/>
      <c r="AD45" s="106"/>
      <c r="AE45" s="106"/>
      <c r="AF45" s="106"/>
      <c r="AG45" s="106" t="s">
        <v>199</v>
      </c>
      <c r="AH45" s="106">
        <v>0</v>
      </c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</row>
    <row r="46" spans="1:60" outlineLevel="1" x14ac:dyDescent="0.2">
      <c r="A46" s="120">
        <v>16</v>
      </c>
      <c r="B46" s="121" t="s">
        <v>251</v>
      </c>
      <c r="C46" s="136" t="s">
        <v>252</v>
      </c>
      <c r="D46" s="122" t="s">
        <v>217</v>
      </c>
      <c r="E46" s="123">
        <v>0.6</v>
      </c>
      <c r="F46" s="124"/>
      <c r="G46" s="125">
        <f>ROUND(E46*F46,2)</f>
        <v>0</v>
      </c>
      <c r="H46" s="124">
        <v>111.27</v>
      </c>
      <c r="I46" s="125">
        <f>ROUND(E46*H46,2)</f>
        <v>66.760000000000005</v>
      </c>
      <c r="J46" s="124">
        <v>631.73</v>
      </c>
      <c r="K46" s="125">
        <f>ROUND(E46*J46,2)</f>
        <v>379.04</v>
      </c>
      <c r="L46" s="125">
        <v>21</v>
      </c>
      <c r="M46" s="125">
        <f>G46*(1+L46/100)</f>
        <v>0</v>
      </c>
      <c r="N46" s="123">
        <v>5.2839999999999998E-2</v>
      </c>
      <c r="O46" s="123">
        <f>ROUND(E46*N46,2)</f>
        <v>0.03</v>
      </c>
      <c r="P46" s="123">
        <v>0</v>
      </c>
      <c r="Q46" s="123">
        <f>ROUND(E46*P46,2)</f>
        <v>0</v>
      </c>
      <c r="R46" s="125"/>
      <c r="S46" s="125" t="s">
        <v>145</v>
      </c>
      <c r="T46" s="126" t="s">
        <v>195</v>
      </c>
      <c r="U46" s="112">
        <v>1.0569999999999999</v>
      </c>
      <c r="V46" s="112">
        <f>ROUND(E46*U46,2)</f>
        <v>0.63</v>
      </c>
      <c r="W46" s="112"/>
      <c r="X46" s="112" t="s">
        <v>196</v>
      </c>
      <c r="Y46" s="112" t="s">
        <v>148</v>
      </c>
      <c r="Z46" s="106"/>
      <c r="AA46" s="106"/>
      <c r="AB46" s="106"/>
      <c r="AC46" s="106"/>
      <c r="AD46" s="106"/>
      <c r="AE46" s="106"/>
      <c r="AF46" s="106"/>
      <c r="AG46" s="106" t="s">
        <v>197</v>
      </c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</row>
    <row r="47" spans="1:60" outlineLevel="2" x14ac:dyDescent="0.2">
      <c r="A47" s="109"/>
      <c r="B47" s="110"/>
      <c r="C47" s="142" t="s">
        <v>253</v>
      </c>
      <c r="D47" s="140"/>
      <c r="E47" s="141">
        <v>0.6</v>
      </c>
      <c r="F47" s="112"/>
      <c r="G47" s="112"/>
      <c r="H47" s="112"/>
      <c r="I47" s="112"/>
      <c r="J47" s="112"/>
      <c r="K47" s="112"/>
      <c r="L47" s="112"/>
      <c r="M47" s="112"/>
      <c r="N47" s="111"/>
      <c r="O47" s="111"/>
      <c r="P47" s="111"/>
      <c r="Q47" s="111"/>
      <c r="R47" s="112"/>
      <c r="S47" s="112"/>
      <c r="T47" s="112"/>
      <c r="U47" s="112"/>
      <c r="V47" s="112"/>
      <c r="W47" s="112"/>
      <c r="X47" s="112"/>
      <c r="Y47" s="112"/>
      <c r="Z47" s="106"/>
      <c r="AA47" s="106"/>
      <c r="AB47" s="106"/>
      <c r="AC47" s="106"/>
      <c r="AD47" s="106"/>
      <c r="AE47" s="106"/>
      <c r="AF47" s="106"/>
      <c r="AG47" s="106" t="s">
        <v>199</v>
      </c>
      <c r="AH47" s="106">
        <v>0</v>
      </c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</row>
    <row r="48" spans="1:60" x14ac:dyDescent="0.2">
      <c r="A48" s="114" t="s">
        <v>140</v>
      </c>
      <c r="B48" s="115" t="s">
        <v>72</v>
      </c>
      <c r="C48" s="135" t="s">
        <v>73</v>
      </c>
      <c r="D48" s="116"/>
      <c r="E48" s="117"/>
      <c r="F48" s="118"/>
      <c r="G48" s="118">
        <f>SUMIF(AG49:AG70,"&lt;&gt;NOR",G49:G70)</f>
        <v>0</v>
      </c>
      <c r="H48" s="118"/>
      <c r="I48" s="118">
        <f>SUM(I49:I70)</f>
        <v>72504.41</v>
      </c>
      <c r="J48" s="118"/>
      <c r="K48" s="118">
        <f>SUM(K49:K70)</f>
        <v>63683.49</v>
      </c>
      <c r="L48" s="118"/>
      <c r="M48" s="118">
        <f>SUM(M49:M70)</f>
        <v>0</v>
      </c>
      <c r="N48" s="117"/>
      <c r="O48" s="117">
        <f>SUM(O49:O70)</f>
        <v>13.879999999999999</v>
      </c>
      <c r="P48" s="117"/>
      <c r="Q48" s="117">
        <f>SUM(Q49:Q70)</f>
        <v>0</v>
      </c>
      <c r="R48" s="118"/>
      <c r="S48" s="118"/>
      <c r="T48" s="119"/>
      <c r="U48" s="113"/>
      <c r="V48" s="113">
        <f>SUM(V49:V70)</f>
        <v>71.17</v>
      </c>
      <c r="W48" s="113"/>
      <c r="X48" s="113"/>
      <c r="Y48" s="113"/>
      <c r="AG48" t="s">
        <v>141</v>
      </c>
    </row>
    <row r="49" spans="1:60" ht="22.5" outlineLevel="1" x14ac:dyDescent="0.2">
      <c r="A49" s="120">
        <v>17</v>
      </c>
      <c r="B49" s="121" t="s">
        <v>254</v>
      </c>
      <c r="C49" s="136" t="s">
        <v>255</v>
      </c>
      <c r="D49" s="122" t="s">
        <v>194</v>
      </c>
      <c r="E49" s="123">
        <v>4.4856999999999996</v>
      </c>
      <c r="F49" s="124"/>
      <c r="G49" s="125">
        <f>ROUND(E49*F49,2)</f>
        <v>0</v>
      </c>
      <c r="H49" s="124">
        <v>3578.28</v>
      </c>
      <c r="I49" s="125">
        <f>ROUND(E49*H49,2)</f>
        <v>16051.09</v>
      </c>
      <c r="J49" s="124">
        <v>1351.72</v>
      </c>
      <c r="K49" s="125">
        <f>ROUND(E49*J49,2)</f>
        <v>6063.41</v>
      </c>
      <c r="L49" s="125">
        <v>21</v>
      </c>
      <c r="M49" s="125">
        <f>G49*(1+L49/100)</f>
        <v>0</v>
      </c>
      <c r="N49" s="123">
        <v>2.5249999999999999</v>
      </c>
      <c r="O49" s="123">
        <f>ROUND(E49*N49,2)</f>
        <v>11.33</v>
      </c>
      <c r="P49" s="123">
        <v>0</v>
      </c>
      <c r="Q49" s="123">
        <f>ROUND(E49*P49,2)</f>
        <v>0</v>
      </c>
      <c r="R49" s="125"/>
      <c r="S49" s="125" t="s">
        <v>145</v>
      </c>
      <c r="T49" s="126" t="s">
        <v>195</v>
      </c>
      <c r="U49" s="112">
        <v>2.58</v>
      </c>
      <c r="V49" s="112">
        <f>ROUND(E49*U49,2)</f>
        <v>11.57</v>
      </c>
      <c r="W49" s="112"/>
      <c r="X49" s="112" t="s">
        <v>196</v>
      </c>
      <c r="Y49" s="112" t="s">
        <v>148</v>
      </c>
      <c r="Z49" s="106"/>
      <c r="AA49" s="106"/>
      <c r="AB49" s="106"/>
      <c r="AC49" s="106"/>
      <c r="AD49" s="106"/>
      <c r="AE49" s="106"/>
      <c r="AF49" s="106"/>
      <c r="AG49" s="106" t="s">
        <v>197</v>
      </c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</row>
    <row r="50" spans="1:60" outlineLevel="2" x14ac:dyDescent="0.2">
      <c r="A50" s="109"/>
      <c r="B50" s="110"/>
      <c r="C50" s="331" t="s">
        <v>256</v>
      </c>
      <c r="D50" s="332"/>
      <c r="E50" s="332"/>
      <c r="F50" s="332"/>
      <c r="G50" s="332"/>
      <c r="H50" s="112"/>
      <c r="I50" s="112"/>
      <c r="J50" s="112"/>
      <c r="K50" s="112"/>
      <c r="L50" s="112"/>
      <c r="M50" s="112"/>
      <c r="N50" s="111"/>
      <c r="O50" s="111"/>
      <c r="P50" s="111"/>
      <c r="Q50" s="111"/>
      <c r="R50" s="112"/>
      <c r="S50" s="112"/>
      <c r="T50" s="112"/>
      <c r="U50" s="112"/>
      <c r="V50" s="112"/>
      <c r="W50" s="112"/>
      <c r="X50" s="112"/>
      <c r="Y50" s="112"/>
      <c r="Z50" s="106"/>
      <c r="AA50" s="106"/>
      <c r="AB50" s="106"/>
      <c r="AC50" s="106"/>
      <c r="AD50" s="106"/>
      <c r="AE50" s="106"/>
      <c r="AF50" s="106"/>
      <c r="AG50" s="106" t="s">
        <v>151</v>
      </c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</row>
    <row r="51" spans="1:60" outlineLevel="2" x14ac:dyDescent="0.2">
      <c r="A51" s="109"/>
      <c r="B51" s="110"/>
      <c r="C51" s="142" t="s">
        <v>257</v>
      </c>
      <c r="D51" s="140"/>
      <c r="E51" s="141">
        <v>4.4856999999999996</v>
      </c>
      <c r="F51" s="112"/>
      <c r="G51" s="112"/>
      <c r="H51" s="112"/>
      <c r="I51" s="112"/>
      <c r="J51" s="112"/>
      <c r="K51" s="112"/>
      <c r="L51" s="112"/>
      <c r="M51" s="112"/>
      <c r="N51" s="111"/>
      <c r="O51" s="111"/>
      <c r="P51" s="111"/>
      <c r="Q51" s="111"/>
      <c r="R51" s="112"/>
      <c r="S51" s="112"/>
      <c r="T51" s="112"/>
      <c r="U51" s="112"/>
      <c r="V51" s="112"/>
      <c r="W51" s="112"/>
      <c r="X51" s="112"/>
      <c r="Y51" s="112"/>
      <c r="Z51" s="106"/>
      <c r="AA51" s="106"/>
      <c r="AB51" s="106"/>
      <c r="AC51" s="106"/>
      <c r="AD51" s="106"/>
      <c r="AE51" s="106"/>
      <c r="AF51" s="106"/>
      <c r="AG51" s="106" t="s">
        <v>199</v>
      </c>
      <c r="AH51" s="106">
        <v>0</v>
      </c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</row>
    <row r="52" spans="1:60" outlineLevel="3" x14ac:dyDescent="0.2">
      <c r="A52" s="109"/>
      <c r="B52" s="110"/>
      <c r="C52" s="142" t="s">
        <v>258</v>
      </c>
      <c r="D52" s="140"/>
      <c r="E52" s="141"/>
      <c r="F52" s="112"/>
      <c r="G52" s="112"/>
      <c r="H52" s="112"/>
      <c r="I52" s="112"/>
      <c r="J52" s="112"/>
      <c r="K52" s="112"/>
      <c r="L52" s="112"/>
      <c r="M52" s="112"/>
      <c r="N52" s="111"/>
      <c r="O52" s="111"/>
      <c r="P52" s="111"/>
      <c r="Q52" s="111"/>
      <c r="R52" s="112"/>
      <c r="S52" s="112"/>
      <c r="T52" s="112"/>
      <c r="U52" s="112"/>
      <c r="V52" s="112"/>
      <c r="W52" s="112"/>
      <c r="X52" s="112"/>
      <c r="Y52" s="112"/>
      <c r="Z52" s="106"/>
      <c r="AA52" s="106"/>
      <c r="AB52" s="106"/>
      <c r="AC52" s="106"/>
      <c r="AD52" s="106"/>
      <c r="AE52" s="106"/>
      <c r="AF52" s="106"/>
      <c r="AG52" s="106" t="s">
        <v>199</v>
      </c>
      <c r="AH52" s="106">
        <v>0</v>
      </c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</row>
    <row r="53" spans="1:60" outlineLevel="3" x14ac:dyDescent="0.2">
      <c r="A53" s="109"/>
      <c r="B53" s="110"/>
      <c r="C53" s="142" t="s">
        <v>259</v>
      </c>
      <c r="D53" s="140"/>
      <c r="E53" s="141"/>
      <c r="F53" s="112"/>
      <c r="G53" s="112"/>
      <c r="H53" s="112"/>
      <c r="I53" s="112"/>
      <c r="J53" s="112"/>
      <c r="K53" s="112"/>
      <c r="L53" s="112"/>
      <c r="M53" s="112"/>
      <c r="N53" s="111"/>
      <c r="O53" s="111"/>
      <c r="P53" s="111"/>
      <c r="Q53" s="111"/>
      <c r="R53" s="112"/>
      <c r="S53" s="112"/>
      <c r="T53" s="112"/>
      <c r="U53" s="112"/>
      <c r="V53" s="112"/>
      <c r="W53" s="112"/>
      <c r="X53" s="112"/>
      <c r="Y53" s="112"/>
      <c r="Z53" s="106"/>
      <c r="AA53" s="106"/>
      <c r="AB53" s="106"/>
      <c r="AC53" s="106"/>
      <c r="AD53" s="106"/>
      <c r="AE53" s="106"/>
      <c r="AF53" s="106"/>
      <c r="AG53" s="106" t="s">
        <v>199</v>
      </c>
      <c r="AH53" s="106">
        <v>0</v>
      </c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</row>
    <row r="54" spans="1:60" outlineLevel="3" x14ac:dyDescent="0.2">
      <c r="A54" s="109"/>
      <c r="B54" s="110"/>
      <c r="C54" s="142" t="s">
        <v>260</v>
      </c>
      <c r="D54" s="140"/>
      <c r="E54" s="141"/>
      <c r="F54" s="112"/>
      <c r="G54" s="112"/>
      <c r="H54" s="112"/>
      <c r="I54" s="112"/>
      <c r="J54" s="112"/>
      <c r="K54" s="112"/>
      <c r="L54" s="112"/>
      <c r="M54" s="112"/>
      <c r="N54" s="111"/>
      <c r="O54" s="111"/>
      <c r="P54" s="111"/>
      <c r="Q54" s="111"/>
      <c r="R54" s="112"/>
      <c r="S54" s="112"/>
      <c r="T54" s="112"/>
      <c r="U54" s="112"/>
      <c r="V54" s="112"/>
      <c r="W54" s="112"/>
      <c r="X54" s="112"/>
      <c r="Y54" s="112"/>
      <c r="Z54" s="106"/>
      <c r="AA54" s="106"/>
      <c r="AB54" s="106"/>
      <c r="AC54" s="106"/>
      <c r="AD54" s="106"/>
      <c r="AE54" s="106"/>
      <c r="AF54" s="106"/>
      <c r="AG54" s="106" t="s">
        <v>199</v>
      </c>
      <c r="AH54" s="106">
        <v>0</v>
      </c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</row>
    <row r="55" spans="1:60" outlineLevel="1" x14ac:dyDescent="0.2">
      <c r="A55" s="120">
        <v>18</v>
      </c>
      <c r="B55" s="121" t="s">
        <v>261</v>
      </c>
      <c r="C55" s="136" t="s">
        <v>262</v>
      </c>
      <c r="D55" s="122" t="s">
        <v>208</v>
      </c>
      <c r="E55" s="123">
        <v>0.24895999999999999</v>
      </c>
      <c r="F55" s="124"/>
      <c r="G55" s="125">
        <f>ROUND(E55*F55,2)</f>
        <v>0</v>
      </c>
      <c r="H55" s="124">
        <v>32063.13</v>
      </c>
      <c r="I55" s="125">
        <f>ROUND(E55*H55,2)</f>
        <v>7982.44</v>
      </c>
      <c r="J55" s="124">
        <v>9256.8700000000008</v>
      </c>
      <c r="K55" s="125">
        <f>ROUND(E55*J55,2)</f>
        <v>2304.59</v>
      </c>
      <c r="L55" s="125">
        <v>21</v>
      </c>
      <c r="M55" s="125">
        <f>G55*(1+L55/100)</f>
        <v>0</v>
      </c>
      <c r="N55" s="123">
        <v>1.0800399999999999</v>
      </c>
      <c r="O55" s="123">
        <f>ROUND(E55*N55,2)</f>
        <v>0.27</v>
      </c>
      <c r="P55" s="123">
        <v>0</v>
      </c>
      <c r="Q55" s="123">
        <f>ROUND(E55*P55,2)</f>
        <v>0</v>
      </c>
      <c r="R55" s="125"/>
      <c r="S55" s="125" t="s">
        <v>145</v>
      </c>
      <c r="T55" s="126" t="s">
        <v>195</v>
      </c>
      <c r="U55" s="112">
        <v>15.231</v>
      </c>
      <c r="V55" s="112">
        <f>ROUND(E55*U55,2)</f>
        <v>3.79</v>
      </c>
      <c r="W55" s="112"/>
      <c r="X55" s="112" t="s">
        <v>196</v>
      </c>
      <c r="Y55" s="112" t="s">
        <v>148</v>
      </c>
      <c r="Z55" s="106"/>
      <c r="AA55" s="106"/>
      <c r="AB55" s="106"/>
      <c r="AC55" s="106"/>
      <c r="AD55" s="106"/>
      <c r="AE55" s="106"/>
      <c r="AF55" s="106"/>
      <c r="AG55" s="106" t="s">
        <v>197</v>
      </c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</row>
    <row r="56" spans="1:60" outlineLevel="2" x14ac:dyDescent="0.2">
      <c r="A56" s="109"/>
      <c r="B56" s="110"/>
      <c r="C56" s="142" t="s">
        <v>263</v>
      </c>
      <c r="D56" s="140"/>
      <c r="E56" s="141">
        <v>0.24895999999999999</v>
      </c>
      <c r="F56" s="112"/>
      <c r="G56" s="112"/>
      <c r="H56" s="112"/>
      <c r="I56" s="112"/>
      <c r="J56" s="112"/>
      <c r="K56" s="112"/>
      <c r="L56" s="112"/>
      <c r="M56" s="112"/>
      <c r="N56" s="111"/>
      <c r="O56" s="111"/>
      <c r="P56" s="111"/>
      <c r="Q56" s="111"/>
      <c r="R56" s="112"/>
      <c r="S56" s="112"/>
      <c r="T56" s="112"/>
      <c r="U56" s="112"/>
      <c r="V56" s="112"/>
      <c r="W56" s="112"/>
      <c r="X56" s="112"/>
      <c r="Y56" s="112"/>
      <c r="Z56" s="106"/>
      <c r="AA56" s="106"/>
      <c r="AB56" s="106"/>
      <c r="AC56" s="106"/>
      <c r="AD56" s="106"/>
      <c r="AE56" s="106"/>
      <c r="AF56" s="106"/>
      <c r="AG56" s="106" t="s">
        <v>199</v>
      </c>
      <c r="AH56" s="106">
        <v>0</v>
      </c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</row>
    <row r="57" spans="1:60" outlineLevel="3" x14ac:dyDescent="0.2">
      <c r="A57" s="109"/>
      <c r="B57" s="110"/>
      <c r="C57" s="142" t="s">
        <v>258</v>
      </c>
      <c r="D57" s="140"/>
      <c r="E57" s="141"/>
      <c r="F57" s="112"/>
      <c r="G57" s="112"/>
      <c r="H57" s="112"/>
      <c r="I57" s="112"/>
      <c r="J57" s="112"/>
      <c r="K57" s="112"/>
      <c r="L57" s="112"/>
      <c r="M57" s="112"/>
      <c r="N57" s="111"/>
      <c r="O57" s="111"/>
      <c r="P57" s="111"/>
      <c r="Q57" s="111"/>
      <c r="R57" s="112"/>
      <c r="S57" s="112"/>
      <c r="T57" s="112"/>
      <c r="U57" s="112"/>
      <c r="V57" s="112"/>
      <c r="W57" s="112"/>
      <c r="X57" s="112"/>
      <c r="Y57" s="112"/>
      <c r="Z57" s="106"/>
      <c r="AA57" s="106"/>
      <c r="AB57" s="106"/>
      <c r="AC57" s="106"/>
      <c r="AD57" s="106"/>
      <c r="AE57" s="106"/>
      <c r="AF57" s="106"/>
      <c r="AG57" s="106" t="s">
        <v>199</v>
      </c>
      <c r="AH57" s="106">
        <v>0</v>
      </c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</row>
    <row r="58" spans="1:60" outlineLevel="3" x14ac:dyDescent="0.2">
      <c r="A58" s="109"/>
      <c r="B58" s="110"/>
      <c r="C58" s="142" t="s">
        <v>264</v>
      </c>
      <c r="D58" s="140"/>
      <c r="E58" s="141"/>
      <c r="F58" s="112"/>
      <c r="G58" s="112"/>
      <c r="H58" s="112"/>
      <c r="I58" s="112"/>
      <c r="J58" s="112"/>
      <c r="K58" s="112"/>
      <c r="L58" s="112"/>
      <c r="M58" s="112"/>
      <c r="N58" s="111"/>
      <c r="O58" s="111"/>
      <c r="P58" s="111"/>
      <c r="Q58" s="111"/>
      <c r="R58" s="112"/>
      <c r="S58" s="112"/>
      <c r="T58" s="112"/>
      <c r="U58" s="112"/>
      <c r="V58" s="112"/>
      <c r="W58" s="112"/>
      <c r="X58" s="112"/>
      <c r="Y58" s="112"/>
      <c r="Z58" s="106"/>
      <c r="AA58" s="106"/>
      <c r="AB58" s="106"/>
      <c r="AC58" s="106"/>
      <c r="AD58" s="106"/>
      <c r="AE58" s="106"/>
      <c r="AF58" s="106"/>
      <c r="AG58" s="106" t="s">
        <v>199</v>
      </c>
      <c r="AH58" s="106">
        <v>0</v>
      </c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</row>
    <row r="59" spans="1:60" outlineLevel="3" x14ac:dyDescent="0.2">
      <c r="A59" s="109"/>
      <c r="B59" s="110"/>
      <c r="C59" s="142" t="s">
        <v>265</v>
      </c>
      <c r="D59" s="140"/>
      <c r="E59" s="141"/>
      <c r="F59" s="112"/>
      <c r="G59" s="112"/>
      <c r="H59" s="112"/>
      <c r="I59" s="112"/>
      <c r="J59" s="112"/>
      <c r="K59" s="112"/>
      <c r="L59" s="112"/>
      <c r="M59" s="112"/>
      <c r="N59" s="111"/>
      <c r="O59" s="111"/>
      <c r="P59" s="111"/>
      <c r="Q59" s="111"/>
      <c r="R59" s="112"/>
      <c r="S59" s="112"/>
      <c r="T59" s="112"/>
      <c r="U59" s="112"/>
      <c r="V59" s="112"/>
      <c r="W59" s="112"/>
      <c r="X59" s="112"/>
      <c r="Y59" s="112"/>
      <c r="Z59" s="106"/>
      <c r="AA59" s="106"/>
      <c r="AB59" s="106"/>
      <c r="AC59" s="106"/>
      <c r="AD59" s="106"/>
      <c r="AE59" s="106"/>
      <c r="AF59" s="106"/>
      <c r="AG59" s="106" t="s">
        <v>199</v>
      </c>
      <c r="AH59" s="106">
        <v>0</v>
      </c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</row>
    <row r="60" spans="1:60" outlineLevel="3" x14ac:dyDescent="0.2">
      <c r="A60" s="109"/>
      <c r="B60" s="110"/>
      <c r="C60" s="142" t="s">
        <v>266</v>
      </c>
      <c r="D60" s="140"/>
      <c r="E60" s="141"/>
      <c r="F60" s="112"/>
      <c r="G60" s="112"/>
      <c r="H60" s="112"/>
      <c r="I60" s="112"/>
      <c r="J60" s="112"/>
      <c r="K60" s="112"/>
      <c r="L60" s="112"/>
      <c r="M60" s="112"/>
      <c r="N60" s="111"/>
      <c r="O60" s="111"/>
      <c r="P60" s="111"/>
      <c r="Q60" s="111"/>
      <c r="R60" s="112"/>
      <c r="S60" s="112"/>
      <c r="T60" s="112"/>
      <c r="U60" s="112"/>
      <c r="V60" s="112"/>
      <c r="W60" s="112"/>
      <c r="X60" s="112"/>
      <c r="Y60" s="112"/>
      <c r="Z60" s="106"/>
      <c r="AA60" s="106"/>
      <c r="AB60" s="106"/>
      <c r="AC60" s="106"/>
      <c r="AD60" s="106"/>
      <c r="AE60" s="106"/>
      <c r="AF60" s="106"/>
      <c r="AG60" s="106" t="s">
        <v>199</v>
      </c>
      <c r="AH60" s="106">
        <v>0</v>
      </c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</row>
    <row r="61" spans="1:60" ht="22.5" outlineLevel="1" x14ac:dyDescent="0.2">
      <c r="A61" s="120">
        <v>19</v>
      </c>
      <c r="B61" s="121" t="s">
        <v>267</v>
      </c>
      <c r="C61" s="136" t="s">
        <v>268</v>
      </c>
      <c r="D61" s="122" t="s">
        <v>217</v>
      </c>
      <c r="E61" s="123">
        <v>115.54</v>
      </c>
      <c r="F61" s="124"/>
      <c r="G61" s="125">
        <f>ROUND(E61*F61,2)</f>
        <v>0</v>
      </c>
      <c r="H61" s="124">
        <v>225.8</v>
      </c>
      <c r="I61" s="125">
        <f>ROUND(E61*H61,2)</f>
        <v>26088.93</v>
      </c>
      <c r="J61" s="124">
        <v>210.7</v>
      </c>
      <c r="K61" s="125">
        <f>ROUND(E61*J61,2)</f>
        <v>24344.28</v>
      </c>
      <c r="L61" s="125">
        <v>21</v>
      </c>
      <c r="M61" s="125">
        <f>G61*(1+L61/100)</f>
        <v>0</v>
      </c>
      <c r="N61" s="123">
        <v>9.6100000000000005E-3</v>
      </c>
      <c r="O61" s="123">
        <f>ROUND(E61*N61,2)</f>
        <v>1.1100000000000001</v>
      </c>
      <c r="P61" s="123">
        <v>0</v>
      </c>
      <c r="Q61" s="123">
        <f>ROUND(E61*P61,2)</f>
        <v>0</v>
      </c>
      <c r="R61" s="125"/>
      <c r="S61" s="125" t="s">
        <v>145</v>
      </c>
      <c r="T61" s="126" t="s">
        <v>195</v>
      </c>
      <c r="U61" s="112">
        <v>0.35149999999999998</v>
      </c>
      <c r="V61" s="112">
        <f>ROUND(E61*U61,2)</f>
        <v>40.61</v>
      </c>
      <c r="W61" s="112"/>
      <c r="X61" s="112" t="s">
        <v>196</v>
      </c>
      <c r="Y61" s="112" t="s">
        <v>148</v>
      </c>
      <c r="Z61" s="106"/>
      <c r="AA61" s="106"/>
      <c r="AB61" s="106"/>
      <c r="AC61" s="106"/>
      <c r="AD61" s="106"/>
      <c r="AE61" s="106"/>
      <c r="AF61" s="106"/>
      <c r="AG61" s="106" t="s">
        <v>197</v>
      </c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</row>
    <row r="62" spans="1:60" outlineLevel="2" x14ac:dyDescent="0.2">
      <c r="A62" s="109"/>
      <c r="B62" s="110"/>
      <c r="C62" s="142" t="s">
        <v>269</v>
      </c>
      <c r="D62" s="140"/>
      <c r="E62" s="141">
        <v>5.4</v>
      </c>
      <c r="F62" s="112"/>
      <c r="G62" s="112"/>
      <c r="H62" s="112"/>
      <c r="I62" s="112"/>
      <c r="J62" s="112"/>
      <c r="K62" s="112"/>
      <c r="L62" s="112"/>
      <c r="M62" s="112"/>
      <c r="N62" s="111"/>
      <c r="O62" s="111"/>
      <c r="P62" s="111"/>
      <c r="Q62" s="111"/>
      <c r="R62" s="112"/>
      <c r="S62" s="112"/>
      <c r="T62" s="112"/>
      <c r="U62" s="112"/>
      <c r="V62" s="112"/>
      <c r="W62" s="112"/>
      <c r="X62" s="112"/>
      <c r="Y62" s="112"/>
      <c r="Z62" s="106"/>
      <c r="AA62" s="106"/>
      <c r="AB62" s="106"/>
      <c r="AC62" s="106"/>
      <c r="AD62" s="106"/>
      <c r="AE62" s="106"/>
      <c r="AF62" s="106"/>
      <c r="AG62" s="106" t="s">
        <v>199</v>
      </c>
      <c r="AH62" s="106">
        <v>0</v>
      </c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</row>
    <row r="63" spans="1:60" outlineLevel="3" x14ac:dyDescent="0.2">
      <c r="A63" s="109"/>
      <c r="B63" s="110"/>
      <c r="C63" s="142" t="s">
        <v>270</v>
      </c>
      <c r="D63" s="140"/>
      <c r="E63" s="141">
        <v>41.04</v>
      </c>
      <c r="F63" s="112"/>
      <c r="G63" s="112"/>
      <c r="H63" s="112"/>
      <c r="I63" s="112"/>
      <c r="J63" s="112"/>
      <c r="K63" s="112"/>
      <c r="L63" s="112"/>
      <c r="M63" s="112"/>
      <c r="N63" s="111"/>
      <c r="O63" s="111"/>
      <c r="P63" s="111"/>
      <c r="Q63" s="111"/>
      <c r="R63" s="112"/>
      <c r="S63" s="112"/>
      <c r="T63" s="112"/>
      <c r="U63" s="112"/>
      <c r="V63" s="112"/>
      <c r="W63" s="112"/>
      <c r="X63" s="112"/>
      <c r="Y63" s="112"/>
      <c r="Z63" s="106"/>
      <c r="AA63" s="106"/>
      <c r="AB63" s="106"/>
      <c r="AC63" s="106"/>
      <c r="AD63" s="106"/>
      <c r="AE63" s="106"/>
      <c r="AF63" s="106"/>
      <c r="AG63" s="106" t="s">
        <v>199</v>
      </c>
      <c r="AH63" s="106">
        <v>0</v>
      </c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</row>
    <row r="64" spans="1:60" outlineLevel="3" x14ac:dyDescent="0.2">
      <c r="A64" s="109"/>
      <c r="B64" s="110"/>
      <c r="C64" s="142" t="s">
        <v>271</v>
      </c>
      <c r="D64" s="140"/>
      <c r="E64" s="141">
        <v>38.700000000000003</v>
      </c>
      <c r="F64" s="112"/>
      <c r="G64" s="112"/>
      <c r="H64" s="112"/>
      <c r="I64" s="112"/>
      <c r="J64" s="112"/>
      <c r="K64" s="112"/>
      <c r="L64" s="112"/>
      <c r="M64" s="112"/>
      <c r="N64" s="111"/>
      <c r="O64" s="111"/>
      <c r="P64" s="111"/>
      <c r="Q64" s="111"/>
      <c r="R64" s="112"/>
      <c r="S64" s="112"/>
      <c r="T64" s="112"/>
      <c r="U64" s="112"/>
      <c r="V64" s="112"/>
      <c r="W64" s="112"/>
      <c r="X64" s="112"/>
      <c r="Y64" s="112"/>
      <c r="Z64" s="106"/>
      <c r="AA64" s="106"/>
      <c r="AB64" s="106"/>
      <c r="AC64" s="106"/>
      <c r="AD64" s="106"/>
      <c r="AE64" s="106"/>
      <c r="AF64" s="106"/>
      <c r="AG64" s="106" t="s">
        <v>199</v>
      </c>
      <c r="AH64" s="106">
        <v>0</v>
      </c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</row>
    <row r="65" spans="1:60" outlineLevel="3" x14ac:dyDescent="0.2">
      <c r="A65" s="109"/>
      <c r="B65" s="110"/>
      <c r="C65" s="142" t="s">
        <v>272</v>
      </c>
      <c r="D65" s="140"/>
      <c r="E65" s="141">
        <v>12</v>
      </c>
      <c r="F65" s="112"/>
      <c r="G65" s="112"/>
      <c r="H65" s="112"/>
      <c r="I65" s="112"/>
      <c r="J65" s="112"/>
      <c r="K65" s="112"/>
      <c r="L65" s="112"/>
      <c r="M65" s="112"/>
      <c r="N65" s="111"/>
      <c r="O65" s="111"/>
      <c r="P65" s="111"/>
      <c r="Q65" s="111"/>
      <c r="R65" s="112"/>
      <c r="S65" s="112"/>
      <c r="T65" s="112"/>
      <c r="U65" s="112"/>
      <c r="V65" s="112"/>
      <c r="W65" s="112"/>
      <c r="X65" s="112"/>
      <c r="Y65" s="112"/>
      <c r="Z65" s="106"/>
      <c r="AA65" s="106"/>
      <c r="AB65" s="106"/>
      <c r="AC65" s="106"/>
      <c r="AD65" s="106"/>
      <c r="AE65" s="106"/>
      <c r="AF65" s="106"/>
      <c r="AG65" s="106" t="s">
        <v>199</v>
      </c>
      <c r="AH65" s="106">
        <v>0</v>
      </c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</row>
    <row r="66" spans="1:60" outlineLevel="3" x14ac:dyDescent="0.2">
      <c r="A66" s="109"/>
      <c r="B66" s="110"/>
      <c r="C66" s="142" t="s">
        <v>273</v>
      </c>
      <c r="D66" s="140"/>
      <c r="E66" s="141">
        <v>18.399999999999999</v>
      </c>
      <c r="F66" s="112"/>
      <c r="G66" s="112"/>
      <c r="H66" s="112"/>
      <c r="I66" s="112"/>
      <c r="J66" s="112"/>
      <c r="K66" s="112"/>
      <c r="L66" s="112"/>
      <c r="M66" s="112"/>
      <c r="N66" s="111"/>
      <c r="O66" s="111"/>
      <c r="P66" s="111"/>
      <c r="Q66" s="111"/>
      <c r="R66" s="112"/>
      <c r="S66" s="112"/>
      <c r="T66" s="112"/>
      <c r="U66" s="112"/>
      <c r="V66" s="112"/>
      <c r="W66" s="112"/>
      <c r="X66" s="112"/>
      <c r="Y66" s="112"/>
      <c r="Z66" s="106"/>
      <c r="AA66" s="106"/>
      <c r="AB66" s="106"/>
      <c r="AC66" s="106"/>
      <c r="AD66" s="106"/>
      <c r="AE66" s="106"/>
      <c r="AF66" s="106"/>
      <c r="AG66" s="106" t="s">
        <v>199</v>
      </c>
      <c r="AH66" s="106">
        <v>0</v>
      </c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</row>
    <row r="67" spans="1:60" ht="22.5" outlineLevel="1" x14ac:dyDescent="0.2">
      <c r="A67" s="120">
        <v>20</v>
      </c>
      <c r="B67" s="121" t="s">
        <v>274</v>
      </c>
      <c r="C67" s="136" t="s">
        <v>275</v>
      </c>
      <c r="D67" s="122" t="s">
        <v>217</v>
      </c>
      <c r="E67" s="123">
        <v>21.703499999999998</v>
      </c>
      <c r="F67" s="124"/>
      <c r="G67" s="125">
        <f>ROUND(E67*F67,2)</f>
        <v>0</v>
      </c>
      <c r="H67" s="124">
        <v>1031.26</v>
      </c>
      <c r="I67" s="125">
        <f>ROUND(E67*H67,2)</f>
        <v>22381.95</v>
      </c>
      <c r="J67" s="124">
        <v>258.74</v>
      </c>
      <c r="K67" s="125">
        <f>ROUND(E67*J67,2)</f>
        <v>5615.56</v>
      </c>
      <c r="L67" s="125">
        <v>21</v>
      </c>
      <c r="M67" s="125">
        <f>G67*(1+L67/100)</f>
        <v>0</v>
      </c>
      <c r="N67" s="123">
        <v>5.3710000000000001E-2</v>
      </c>
      <c r="O67" s="123">
        <f>ROUND(E67*N67,2)</f>
        <v>1.17</v>
      </c>
      <c r="P67" s="123">
        <v>0</v>
      </c>
      <c r="Q67" s="123">
        <f>ROUND(E67*P67,2)</f>
        <v>0</v>
      </c>
      <c r="R67" s="125"/>
      <c r="S67" s="125" t="s">
        <v>145</v>
      </c>
      <c r="T67" s="126" t="s">
        <v>195</v>
      </c>
      <c r="U67" s="112">
        <v>0.434</v>
      </c>
      <c r="V67" s="112">
        <f>ROUND(E67*U67,2)</f>
        <v>9.42</v>
      </c>
      <c r="W67" s="112"/>
      <c r="X67" s="112" t="s">
        <v>196</v>
      </c>
      <c r="Y67" s="112" t="s">
        <v>148</v>
      </c>
      <c r="Z67" s="106"/>
      <c r="AA67" s="106"/>
      <c r="AB67" s="106"/>
      <c r="AC67" s="106"/>
      <c r="AD67" s="106"/>
      <c r="AE67" s="106"/>
      <c r="AF67" s="106"/>
      <c r="AG67" s="106" t="s">
        <v>197</v>
      </c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</row>
    <row r="68" spans="1:60" outlineLevel="2" x14ac:dyDescent="0.2">
      <c r="A68" s="109"/>
      <c r="B68" s="110"/>
      <c r="C68" s="142" t="s">
        <v>276</v>
      </c>
      <c r="D68" s="140"/>
      <c r="E68" s="141">
        <v>21.703499999999998</v>
      </c>
      <c r="F68" s="112"/>
      <c r="G68" s="112"/>
      <c r="H68" s="112"/>
      <c r="I68" s="112"/>
      <c r="J68" s="112"/>
      <c r="K68" s="112"/>
      <c r="L68" s="112"/>
      <c r="M68" s="112"/>
      <c r="N68" s="111"/>
      <c r="O68" s="111"/>
      <c r="P68" s="111"/>
      <c r="Q68" s="111"/>
      <c r="R68" s="112"/>
      <c r="S68" s="112"/>
      <c r="T68" s="112"/>
      <c r="U68" s="112"/>
      <c r="V68" s="112"/>
      <c r="W68" s="112"/>
      <c r="X68" s="112"/>
      <c r="Y68" s="112"/>
      <c r="Z68" s="106"/>
      <c r="AA68" s="106"/>
      <c r="AB68" s="106"/>
      <c r="AC68" s="106"/>
      <c r="AD68" s="106"/>
      <c r="AE68" s="106"/>
      <c r="AF68" s="106"/>
      <c r="AG68" s="106" t="s">
        <v>199</v>
      </c>
      <c r="AH68" s="106">
        <v>0</v>
      </c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</row>
    <row r="69" spans="1:60" outlineLevel="1" x14ac:dyDescent="0.2">
      <c r="A69" s="128">
        <v>21</v>
      </c>
      <c r="B69" s="129" t="s">
        <v>277</v>
      </c>
      <c r="C69" s="137" t="s">
        <v>278</v>
      </c>
      <c r="D69" s="130" t="s">
        <v>217</v>
      </c>
      <c r="E69" s="131">
        <v>115.54</v>
      </c>
      <c r="F69" s="132"/>
      <c r="G69" s="133">
        <f>ROUND(E69*F69,2)</f>
        <v>0</v>
      </c>
      <c r="H69" s="132">
        <v>0</v>
      </c>
      <c r="I69" s="133">
        <f>ROUND(E69*H69,2)</f>
        <v>0</v>
      </c>
      <c r="J69" s="132">
        <v>51.2</v>
      </c>
      <c r="K69" s="133">
        <f>ROUND(E69*J69,2)</f>
        <v>5915.65</v>
      </c>
      <c r="L69" s="133">
        <v>21</v>
      </c>
      <c r="M69" s="133">
        <f>G69*(1+L69/100)</f>
        <v>0</v>
      </c>
      <c r="N69" s="131">
        <v>0</v>
      </c>
      <c r="O69" s="131">
        <f>ROUND(E69*N69,2)</f>
        <v>0</v>
      </c>
      <c r="P69" s="131">
        <v>0</v>
      </c>
      <c r="Q69" s="131">
        <f>ROUND(E69*P69,2)</f>
        <v>0</v>
      </c>
      <c r="R69" s="133"/>
      <c r="S69" s="133" t="s">
        <v>145</v>
      </c>
      <c r="T69" s="134" t="s">
        <v>195</v>
      </c>
      <c r="U69" s="112">
        <v>0.05</v>
      </c>
      <c r="V69" s="112">
        <f>ROUND(E69*U69,2)</f>
        <v>5.78</v>
      </c>
      <c r="W69" s="112"/>
      <c r="X69" s="112" t="s">
        <v>196</v>
      </c>
      <c r="Y69" s="112" t="s">
        <v>148</v>
      </c>
      <c r="Z69" s="106"/>
      <c r="AA69" s="106"/>
      <c r="AB69" s="106"/>
      <c r="AC69" s="106"/>
      <c r="AD69" s="106"/>
      <c r="AE69" s="106"/>
      <c r="AF69" s="106"/>
      <c r="AG69" s="106" t="s">
        <v>197</v>
      </c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</row>
    <row r="70" spans="1:60" outlineLevel="1" x14ac:dyDescent="0.2">
      <c r="A70" s="128">
        <v>22</v>
      </c>
      <c r="B70" s="129" t="s">
        <v>279</v>
      </c>
      <c r="C70" s="137" t="s">
        <v>280</v>
      </c>
      <c r="D70" s="130" t="s">
        <v>281</v>
      </c>
      <c r="E70" s="131">
        <v>20</v>
      </c>
      <c r="F70" s="132"/>
      <c r="G70" s="133">
        <f>ROUND(E70*F70,2)</f>
        <v>0</v>
      </c>
      <c r="H70" s="132">
        <v>0</v>
      </c>
      <c r="I70" s="133">
        <f>ROUND(E70*H70,2)</f>
        <v>0</v>
      </c>
      <c r="J70" s="132">
        <v>972</v>
      </c>
      <c r="K70" s="133">
        <f>ROUND(E70*J70,2)</f>
        <v>19440</v>
      </c>
      <c r="L70" s="133">
        <v>21</v>
      </c>
      <c r="M70" s="133">
        <f>G70*(1+L70/100)</f>
        <v>0</v>
      </c>
      <c r="N70" s="131">
        <v>0</v>
      </c>
      <c r="O70" s="131">
        <f>ROUND(E70*N70,2)</f>
        <v>0</v>
      </c>
      <c r="P70" s="131">
        <v>0</v>
      </c>
      <c r="Q70" s="131">
        <f>ROUND(E70*P70,2)</f>
        <v>0</v>
      </c>
      <c r="R70" s="133" t="s">
        <v>282</v>
      </c>
      <c r="S70" s="133" t="s">
        <v>145</v>
      </c>
      <c r="T70" s="134" t="s">
        <v>195</v>
      </c>
      <c r="U70" s="112">
        <v>0</v>
      </c>
      <c r="V70" s="112">
        <f>ROUND(E70*U70,2)</f>
        <v>0</v>
      </c>
      <c r="W70" s="112"/>
      <c r="X70" s="112" t="s">
        <v>283</v>
      </c>
      <c r="Y70" s="112" t="s">
        <v>148</v>
      </c>
      <c r="Z70" s="106"/>
      <c r="AA70" s="106"/>
      <c r="AB70" s="106"/>
      <c r="AC70" s="106"/>
      <c r="AD70" s="106"/>
      <c r="AE70" s="106"/>
      <c r="AF70" s="106"/>
      <c r="AG70" s="106" t="s">
        <v>284</v>
      </c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</row>
    <row r="71" spans="1:60" x14ac:dyDescent="0.2">
      <c r="A71" s="114" t="s">
        <v>140</v>
      </c>
      <c r="B71" s="115" t="s">
        <v>74</v>
      </c>
      <c r="C71" s="135" t="s">
        <v>75</v>
      </c>
      <c r="D71" s="116"/>
      <c r="E71" s="117"/>
      <c r="F71" s="118"/>
      <c r="G71" s="118">
        <f>SUMIF(AG72:AG74,"&lt;&gt;NOR",G72:G74)</f>
        <v>0</v>
      </c>
      <c r="H71" s="118"/>
      <c r="I71" s="118">
        <f>SUM(I72:I74)</f>
        <v>4960.8</v>
      </c>
      <c r="J71" s="118"/>
      <c r="K71" s="118">
        <f>SUM(K72:K74)</f>
        <v>2655.2</v>
      </c>
      <c r="L71" s="118"/>
      <c r="M71" s="118">
        <f>SUM(M72:M74)</f>
        <v>0</v>
      </c>
      <c r="N71" s="117"/>
      <c r="O71" s="117">
        <f>SUM(O72:O74)</f>
        <v>0.11</v>
      </c>
      <c r="P71" s="117"/>
      <c r="Q71" s="117">
        <f>SUM(Q72:Q74)</f>
        <v>0</v>
      </c>
      <c r="R71" s="118"/>
      <c r="S71" s="118"/>
      <c r="T71" s="119"/>
      <c r="U71" s="113"/>
      <c r="V71" s="113">
        <f>SUM(V72:V74)</f>
        <v>4.34</v>
      </c>
      <c r="W71" s="113"/>
      <c r="X71" s="113"/>
      <c r="Y71" s="113"/>
      <c r="AG71" t="s">
        <v>141</v>
      </c>
    </row>
    <row r="72" spans="1:60" outlineLevel="1" x14ac:dyDescent="0.2">
      <c r="A72" s="120">
        <v>23</v>
      </c>
      <c r="B72" s="121" t="s">
        <v>285</v>
      </c>
      <c r="C72" s="136" t="s">
        <v>286</v>
      </c>
      <c r="D72" s="122" t="s">
        <v>211</v>
      </c>
      <c r="E72" s="123">
        <v>2</v>
      </c>
      <c r="F72" s="124"/>
      <c r="G72" s="125">
        <f>ROUND(E72*F72,2)</f>
        <v>0</v>
      </c>
      <c r="H72" s="124">
        <v>45.4</v>
      </c>
      <c r="I72" s="125">
        <f>ROUND(E72*H72,2)</f>
        <v>90.8</v>
      </c>
      <c r="J72" s="124">
        <v>1327.6</v>
      </c>
      <c r="K72" s="125">
        <f>ROUND(E72*J72,2)</f>
        <v>2655.2</v>
      </c>
      <c r="L72" s="125">
        <v>21</v>
      </c>
      <c r="M72" s="125">
        <f>G72*(1+L72/100)</f>
        <v>0</v>
      </c>
      <c r="N72" s="123">
        <v>3.7719999999999997E-2</v>
      </c>
      <c r="O72" s="123">
        <f>ROUND(E72*N72,2)</f>
        <v>0.08</v>
      </c>
      <c r="P72" s="123">
        <v>0</v>
      </c>
      <c r="Q72" s="123">
        <f>ROUND(E72*P72,2)</f>
        <v>0</v>
      </c>
      <c r="R72" s="125"/>
      <c r="S72" s="125" t="s">
        <v>145</v>
      </c>
      <c r="T72" s="126" t="s">
        <v>195</v>
      </c>
      <c r="U72" s="112">
        <v>2.17</v>
      </c>
      <c r="V72" s="112">
        <f>ROUND(E72*U72,2)</f>
        <v>4.34</v>
      </c>
      <c r="W72" s="112"/>
      <c r="X72" s="112" t="s">
        <v>196</v>
      </c>
      <c r="Y72" s="112" t="s">
        <v>148</v>
      </c>
      <c r="Z72" s="106"/>
      <c r="AA72" s="106"/>
      <c r="AB72" s="106"/>
      <c r="AC72" s="106"/>
      <c r="AD72" s="106"/>
      <c r="AE72" s="106"/>
      <c r="AF72" s="106"/>
      <c r="AG72" s="106" t="s">
        <v>197</v>
      </c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</row>
    <row r="73" spans="1:60" outlineLevel="2" x14ac:dyDescent="0.2">
      <c r="A73" s="109"/>
      <c r="B73" s="110"/>
      <c r="C73" s="142" t="s">
        <v>287</v>
      </c>
      <c r="D73" s="140"/>
      <c r="E73" s="141">
        <v>2</v>
      </c>
      <c r="F73" s="112"/>
      <c r="G73" s="112"/>
      <c r="H73" s="112"/>
      <c r="I73" s="112"/>
      <c r="J73" s="112"/>
      <c r="K73" s="112"/>
      <c r="L73" s="112"/>
      <c r="M73" s="112"/>
      <c r="N73" s="111"/>
      <c r="O73" s="111"/>
      <c r="P73" s="111"/>
      <c r="Q73" s="111"/>
      <c r="R73" s="112"/>
      <c r="S73" s="112"/>
      <c r="T73" s="112"/>
      <c r="U73" s="112"/>
      <c r="V73" s="112"/>
      <c r="W73" s="112"/>
      <c r="X73" s="112"/>
      <c r="Y73" s="112"/>
      <c r="Z73" s="106"/>
      <c r="AA73" s="106"/>
      <c r="AB73" s="106"/>
      <c r="AC73" s="106"/>
      <c r="AD73" s="106"/>
      <c r="AE73" s="106"/>
      <c r="AF73" s="106"/>
      <c r="AG73" s="106" t="s">
        <v>199</v>
      </c>
      <c r="AH73" s="106">
        <v>0</v>
      </c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</row>
    <row r="74" spans="1:60" ht="22.5" outlineLevel="1" x14ac:dyDescent="0.2">
      <c r="A74" s="128">
        <v>24</v>
      </c>
      <c r="B74" s="129" t="s">
        <v>288</v>
      </c>
      <c r="C74" s="137" t="s">
        <v>289</v>
      </c>
      <c r="D74" s="130" t="s">
        <v>211</v>
      </c>
      <c r="E74" s="131">
        <v>2</v>
      </c>
      <c r="F74" s="132"/>
      <c r="G74" s="133">
        <f>ROUND(E74*F74,2)</f>
        <v>0</v>
      </c>
      <c r="H74" s="132">
        <v>2435</v>
      </c>
      <c r="I74" s="133">
        <f>ROUND(E74*H74,2)</f>
        <v>4870</v>
      </c>
      <c r="J74" s="132">
        <v>0</v>
      </c>
      <c r="K74" s="133">
        <f>ROUND(E74*J74,2)</f>
        <v>0</v>
      </c>
      <c r="L74" s="133">
        <v>21</v>
      </c>
      <c r="M74" s="133">
        <f>G74*(1+L74/100)</f>
        <v>0</v>
      </c>
      <c r="N74" s="131">
        <v>1.6299999999999999E-2</v>
      </c>
      <c r="O74" s="131">
        <f>ROUND(E74*N74,2)</f>
        <v>0.03</v>
      </c>
      <c r="P74" s="131">
        <v>0</v>
      </c>
      <c r="Q74" s="131">
        <f>ROUND(E74*P74,2)</f>
        <v>0</v>
      </c>
      <c r="R74" s="133" t="s">
        <v>241</v>
      </c>
      <c r="S74" s="133" t="s">
        <v>145</v>
      </c>
      <c r="T74" s="134" t="s">
        <v>195</v>
      </c>
      <c r="U74" s="112">
        <v>0</v>
      </c>
      <c r="V74" s="112">
        <f>ROUND(E74*U74,2)</f>
        <v>0</v>
      </c>
      <c r="W74" s="112"/>
      <c r="X74" s="112" t="s">
        <v>242</v>
      </c>
      <c r="Y74" s="112" t="s">
        <v>148</v>
      </c>
      <c r="Z74" s="106"/>
      <c r="AA74" s="106"/>
      <c r="AB74" s="106"/>
      <c r="AC74" s="106"/>
      <c r="AD74" s="106"/>
      <c r="AE74" s="106"/>
      <c r="AF74" s="106"/>
      <c r="AG74" s="106" t="s">
        <v>243</v>
      </c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</row>
    <row r="75" spans="1:60" x14ac:dyDescent="0.2">
      <c r="A75" s="114" t="s">
        <v>140</v>
      </c>
      <c r="B75" s="115" t="s">
        <v>76</v>
      </c>
      <c r="C75" s="135" t="s">
        <v>77</v>
      </c>
      <c r="D75" s="116"/>
      <c r="E75" s="117"/>
      <c r="F75" s="118"/>
      <c r="G75" s="118">
        <f>SUMIF(AG76:AG80,"&lt;&gt;NOR",G76:G80)</f>
        <v>0</v>
      </c>
      <c r="H75" s="118"/>
      <c r="I75" s="118">
        <f>SUM(I76:I80)</f>
        <v>3883.44</v>
      </c>
      <c r="J75" s="118"/>
      <c r="K75" s="118">
        <f>SUM(K76:K80)</f>
        <v>1664.43</v>
      </c>
      <c r="L75" s="118"/>
      <c r="M75" s="118">
        <f>SUM(M76:M80)</f>
        <v>0</v>
      </c>
      <c r="N75" s="117"/>
      <c r="O75" s="117">
        <f>SUM(O76:O80)</f>
        <v>1.49</v>
      </c>
      <c r="P75" s="117"/>
      <c r="Q75" s="117">
        <f>SUM(Q76:Q80)</f>
        <v>0</v>
      </c>
      <c r="R75" s="118"/>
      <c r="S75" s="118"/>
      <c r="T75" s="119"/>
      <c r="U75" s="113"/>
      <c r="V75" s="113">
        <f>SUM(V76:V80)</f>
        <v>2.31</v>
      </c>
      <c r="W75" s="113"/>
      <c r="X75" s="113"/>
      <c r="Y75" s="113"/>
      <c r="AG75" t="s">
        <v>141</v>
      </c>
    </row>
    <row r="76" spans="1:60" ht="22.5" outlineLevel="1" x14ac:dyDescent="0.2">
      <c r="A76" s="120">
        <v>25</v>
      </c>
      <c r="B76" s="121" t="s">
        <v>290</v>
      </c>
      <c r="C76" s="136" t="s">
        <v>291</v>
      </c>
      <c r="D76" s="122" t="s">
        <v>292</v>
      </c>
      <c r="E76" s="123">
        <v>9.8000000000000007</v>
      </c>
      <c r="F76" s="124"/>
      <c r="G76" s="125">
        <f>ROUND(E76*F76,2)</f>
        <v>0</v>
      </c>
      <c r="H76" s="124">
        <v>277.63</v>
      </c>
      <c r="I76" s="125">
        <f>ROUND(E76*H76,2)</f>
        <v>2720.77</v>
      </c>
      <c r="J76" s="124">
        <v>84.87</v>
      </c>
      <c r="K76" s="125">
        <f>ROUND(E76*J76,2)</f>
        <v>831.73</v>
      </c>
      <c r="L76" s="125">
        <v>21</v>
      </c>
      <c r="M76" s="125">
        <f>G76*(1+L76/100)</f>
        <v>0</v>
      </c>
      <c r="N76" s="123">
        <v>0.15223999999999999</v>
      </c>
      <c r="O76" s="123">
        <f>ROUND(E76*N76,2)</f>
        <v>1.49</v>
      </c>
      <c r="P76" s="123">
        <v>0</v>
      </c>
      <c r="Q76" s="123">
        <f>ROUND(E76*P76,2)</f>
        <v>0</v>
      </c>
      <c r="R76" s="125"/>
      <c r="S76" s="125" t="s">
        <v>145</v>
      </c>
      <c r="T76" s="126" t="s">
        <v>195</v>
      </c>
      <c r="U76" s="112">
        <v>0.14000000000000001</v>
      </c>
      <c r="V76" s="112">
        <f>ROUND(E76*U76,2)</f>
        <v>1.37</v>
      </c>
      <c r="W76" s="112"/>
      <c r="X76" s="112" t="s">
        <v>196</v>
      </c>
      <c r="Y76" s="112" t="s">
        <v>148</v>
      </c>
      <c r="Z76" s="106"/>
      <c r="AA76" s="106"/>
      <c r="AB76" s="106"/>
      <c r="AC76" s="106"/>
      <c r="AD76" s="106"/>
      <c r="AE76" s="106"/>
      <c r="AF76" s="106"/>
      <c r="AG76" s="106" t="s">
        <v>197</v>
      </c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</row>
    <row r="77" spans="1:60" outlineLevel="2" x14ac:dyDescent="0.2">
      <c r="A77" s="109"/>
      <c r="B77" s="110"/>
      <c r="C77" s="142" t="s">
        <v>293</v>
      </c>
      <c r="D77" s="140"/>
      <c r="E77" s="141">
        <v>9.8000000000000007</v>
      </c>
      <c r="F77" s="112"/>
      <c r="G77" s="112"/>
      <c r="H77" s="112"/>
      <c r="I77" s="112"/>
      <c r="J77" s="112"/>
      <c r="K77" s="112"/>
      <c r="L77" s="112"/>
      <c r="M77" s="112"/>
      <c r="N77" s="111"/>
      <c r="O77" s="111"/>
      <c r="P77" s="111"/>
      <c r="Q77" s="111"/>
      <c r="R77" s="112"/>
      <c r="S77" s="112"/>
      <c r="T77" s="112"/>
      <c r="U77" s="112"/>
      <c r="V77" s="112"/>
      <c r="W77" s="112"/>
      <c r="X77" s="112"/>
      <c r="Y77" s="112"/>
      <c r="Z77" s="106"/>
      <c r="AA77" s="106"/>
      <c r="AB77" s="106"/>
      <c r="AC77" s="106"/>
      <c r="AD77" s="106"/>
      <c r="AE77" s="106"/>
      <c r="AF77" s="106"/>
      <c r="AG77" s="106" t="s">
        <v>199</v>
      </c>
      <c r="AH77" s="106">
        <v>0</v>
      </c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</row>
    <row r="78" spans="1:60" outlineLevel="1" x14ac:dyDescent="0.2">
      <c r="A78" s="120">
        <v>26</v>
      </c>
      <c r="B78" s="121" t="s">
        <v>294</v>
      </c>
      <c r="C78" s="136" t="s">
        <v>295</v>
      </c>
      <c r="D78" s="122" t="s">
        <v>292</v>
      </c>
      <c r="E78" s="123">
        <v>12.75</v>
      </c>
      <c r="F78" s="124"/>
      <c r="G78" s="125">
        <f>ROUND(E78*F78,2)</f>
        <v>0</v>
      </c>
      <c r="H78" s="124">
        <v>91.19</v>
      </c>
      <c r="I78" s="125">
        <f>ROUND(E78*H78,2)</f>
        <v>1162.67</v>
      </c>
      <c r="J78" s="124">
        <v>65.31</v>
      </c>
      <c r="K78" s="125">
        <f>ROUND(E78*J78,2)</f>
        <v>832.7</v>
      </c>
      <c r="L78" s="125">
        <v>21</v>
      </c>
      <c r="M78" s="125">
        <f>G78*(1+L78/100)</f>
        <v>0</v>
      </c>
      <c r="N78" s="123">
        <v>0</v>
      </c>
      <c r="O78" s="123">
        <f>ROUND(E78*N78,2)</f>
        <v>0</v>
      </c>
      <c r="P78" s="123">
        <v>0</v>
      </c>
      <c r="Q78" s="123">
        <f>ROUND(E78*P78,2)</f>
        <v>0</v>
      </c>
      <c r="R78" s="125"/>
      <c r="S78" s="125" t="s">
        <v>145</v>
      </c>
      <c r="T78" s="126" t="s">
        <v>195</v>
      </c>
      <c r="U78" s="112">
        <v>7.3999999999999996E-2</v>
      </c>
      <c r="V78" s="112">
        <f>ROUND(E78*U78,2)</f>
        <v>0.94</v>
      </c>
      <c r="W78" s="112"/>
      <c r="X78" s="112" t="s">
        <v>196</v>
      </c>
      <c r="Y78" s="112" t="s">
        <v>148</v>
      </c>
      <c r="Z78" s="106"/>
      <c r="AA78" s="106"/>
      <c r="AB78" s="106"/>
      <c r="AC78" s="106"/>
      <c r="AD78" s="106"/>
      <c r="AE78" s="106"/>
      <c r="AF78" s="106"/>
      <c r="AG78" s="106" t="s">
        <v>197</v>
      </c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</row>
    <row r="79" spans="1:60" outlineLevel="2" x14ac:dyDescent="0.2">
      <c r="A79" s="109"/>
      <c r="B79" s="110"/>
      <c r="C79" s="142" t="s">
        <v>296</v>
      </c>
      <c r="D79" s="140"/>
      <c r="E79" s="141">
        <v>7.75</v>
      </c>
      <c r="F79" s="112"/>
      <c r="G79" s="112"/>
      <c r="H79" s="112"/>
      <c r="I79" s="112"/>
      <c r="J79" s="112"/>
      <c r="K79" s="112"/>
      <c r="L79" s="112"/>
      <c r="M79" s="112"/>
      <c r="N79" s="111"/>
      <c r="O79" s="111"/>
      <c r="P79" s="111"/>
      <c r="Q79" s="111"/>
      <c r="R79" s="112"/>
      <c r="S79" s="112"/>
      <c r="T79" s="112"/>
      <c r="U79" s="112"/>
      <c r="V79" s="112"/>
      <c r="W79" s="112"/>
      <c r="X79" s="112"/>
      <c r="Y79" s="112"/>
      <c r="Z79" s="106"/>
      <c r="AA79" s="106"/>
      <c r="AB79" s="106"/>
      <c r="AC79" s="106"/>
      <c r="AD79" s="106"/>
      <c r="AE79" s="106"/>
      <c r="AF79" s="106"/>
      <c r="AG79" s="106" t="s">
        <v>199</v>
      </c>
      <c r="AH79" s="106">
        <v>0</v>
      </c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</row>
    <row r="80" spans="1:60" outlineLevel="3" x14ac:dyDescent="0.2">
      <c r="A80" s="109"/>
      <c r="B80" s="110"/>
      <c r="C80" s="142" t="s">
        <v>297</v>
      </c>
      <c r="D80" s="140"/>
      <c r="E80" s="141">
        <v>5</v>
      </c>
      <c r="F80" s="112"/>
      <c r="G80" s="112"/>
      <c r="H80" s="112"/>
      <c r="I80" s="112"/>
      <c r="J80" s="112"/>
      <c r="K80" s="112"/>
      <c r="L80" s="112"/>
      <c r="M80" s="112"/>
      <c r="N80" s="111"/>
      <c r="O80" s="111"/>
      <c r="P80" s="111"/>
      <c r="Q80" s="111"/>
      <c r="R80" s="112"/>
      <c r="S80" s="112"/>
      <c r="T80" s="112"/>
      <c r="U80" s="112"/>
      <c r="V80" s="112"/>
      <c r="W80" s="112"/>
      <c r="X80" s="112"/>
      <c r="Y80" s="112"/>
      <c r="Z80" s="106"/>
      <c r="AA80" s="106"/>
      <c r="AB80" s="106"/>
      <c r="AC80" s="106"/>
      <c r="AD80" s="106"/>
      <c r="AE80" s="106"/>
      <c r="AF80" s="106"/>
      <c r="AG80" s="106" t="s">
        <v>199</v>
      </c>
      <c r="AH80" s="106">
        <v>0</v>
      </c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</row>
    <row r="81" spans="1:60" x14ac:dyDescent="0.2">
      <c r="A81" s="114" t="s">
        <v>140</v>
      </c>
      <c r="B81" s="115" t="s">
        <v>78</v>
      </c>
      <c r="C81" s="135" t="s">
        <v>79</v>
      </c>
      <c r="D81" s="116"/>
      <c r="E81" s="117"/>
      <c r="F81" s="118"/>
      <c r="G81" s="118">
        <f>SUMIF(AG82:AG82,"&lt;&gt;NOR",G82:G82)</f>
        <v>0</v>
      </c>
      <c r="H81" s="118"/>
      <c r="I81" s="118">
        <f>SUM(I82:I82)</f>
        <v>7461.57</v>
      </c>
      <c r="J81" s="118"/>
      <c r="K81" s="118">
        <f>SUM(K82:K82)</f>
        <v>13740.02</v>
      </c>
      <c r="L81" s="118"/>
      <c r="M81" s="118">
        <f>SUM(M82:M82)</f>
        <v>0</v>
      </c>
      <c r="N81" s="117"/>
      <c r="O81" s="117">
        <f>SUM(O82:O82)</f>
        <v>0.18</v>
      </c>
      <c r="P81" s="117"/>
      <c r="Q81" s="117">
        <f>SUM(Q82:Q82)</f>
        <v>0</v>
      </c>
      <c r="R81" s="118"/>
      <c r="S81" s="118"/>
      <c r="T81" s="119"/>
      <c r="U81" s="113"/>
      <c r="V81" s="113">
        <f>SUM(V82:V82)</f>
        <v>24.73</v>
      </c>
      <c r="W81" s="113"/>
      <c r="X81" s="113"/>
      <c r="Y81" s="113"/>
      <c r="AG81" t="s">
        <v>141</v>
      </c>
    </row>
    <row r="82" spans="1:60" outlineLevel="1" x14ac:dyDescent="0.2">
      <c r="A82" s="128">
        <v>27</v>
      </c>
      <c r="B82" s="129" t="s">
        <v>298</v>
      </c>
      <c r="C82" s="137" t="s">
        <v>299</v>
      </c>
      <c r="D82" s="130" t="s">
        <v>217</v>
      </c>
      <c r="E82" s="131">
        <v>115.54</v>
      </c>
      <c r="F82" s="132"/>
      <c r="G82" s="133">
        <f>ROUND(E82*F82,2)</f>
        <v>0</v>
      </c>
      <c r="H82" s="132">
        <v>64.58</v>
      </c>
      <c r="I82" s="133">
        <f>ROUND(E82*H82,2)</f>
        <v>7461.57</v>
      </c>
      <c r="J82" s="132">
        <v>118.92</v>
      </c>
      <c r="K82" s="133">
        <f>ROUND(E82*J82,2)</f>
        <v>13740.02</v>
      </c>
      <c r="L82" s="133">
        <v>21</v>
      </c>
      <c r="M82" s="133">
        <f>G82*(1+L82/100)</f>
        <v>0</v>
      </c>
      <c r="N82" s="131">
        <v>1.58E-3</v>
      </c>
      <c r="O82" s="131">
        <f>ROUND(E82*N82,2)</f>
        <v>0.18</v>
      </c>
      <c r="P82" s="131">
        <v>0</v>
      </c>
      <c r="Q82" s="131">
        <f>ROUND(E82*P82,2)</f>
        <v>0</v>
      </c>
      <c r="R82" s="133"/>
      <c r="S82" s="133" t="s">
        <v>145</v>
      </c>
      <c r="T82" s="134" t="s">
        <v>195</v>
      </c>
      <c r="U82" s="112">
        <v>0.214</v>
      </c>
      <c r="V82" s="112">
        <f>ROUND(E82*U82,2)</f>
        <v>24.73</v>
      </c>
      <c r="W82" s="112"/>
      <c r="X82" s="112" t="s">
        <v>196</v>
      </c>
      <c r="Y82" s="112" t="s">
        <v>148</v>
      </c>
      <c r="Z82" s="106"/>
      <c r="AA82" s="106"/>
      <c r="AB82" s="106"/>
      <c r="AC82" s="106"/>
      <c r="AD82" s="106"/>
      <c r="AE82" s="106"/>
      <c r="AF82" s="106"/>
      <c r="AG82" s="106" t="s">
        <v>197</v>
      </c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</row>
    <row r="83" spans="1:60" ht="25.5" x14ac:dyDescent="0.2">
      <c r="A83" s="114" t="s">
        <v>140</v>
      </c>
      <c r="B83" s="115" t="s">
        <v>80</v>
      </c>
      <c r="C83" s="135" t="s">
        <v>81</v>
      </c>
      <c r="D83" s="116"/>
      <c r="E83" s="117"/>
      <c r="F83" s="118"/>
      <c r="G83" s="118">
        <f>SUMIF(AG84:AG84,"&lt;&gt;NOR",G84:G84)</f>
        <v>0</v>
      </c>
      <c r="H83" s="118"/>
      <c r="I83" s="118">
        <f>SUM(I84:I84)</f>
        <v>263.43</v>
      </c>
      <c r="J83" s="118"/>
      <c r="K83" s="118">
        <f>SUM(K84:K84)</f>
        <v>17876.349999999999</v>
      </c>
      <c r="L83" s="118"/>
      <c r="M83" s="118">
        <f>SUM(M84:M84)</f>
        <v>0</v>
      </c>
      <c r="N83" s="117"/>
      <c r="O83" s="117">
        <f>SUM(O84:O84)</f>
        <v>0</v>
      </c>
      <c r="P83" s="117"/>
      <c r="Q83" s="117">
        <f>SUM(Q84:Q84)</f>
        <v>0</v>
      </c>
      <c r="R83" s="118"/>
      <c r="S83" s="118"/>
      <c r="T83" s="119"/>
      <c r="U83" s="113"/>
      <c r="V83" s="113">
        <f>SUM(V84:V84)</f>
        <v>35.590000000000003</v>
      </c>
      <c r="W83" s="113"/>
      <c r="X83" s="113"/>
      <c r="Y83" s="113"/>
      <c r="AG83" t="s">
        <v>141</v>
      </c>
    </row>
    <row r="84" spans="1:60" outlineLevel="1" x14ac:dyDescent="0.2">
      <c r="A84" s="128">
        <v>28</v>
      </c>
      <c r="B84" s="129" t="s">
        <v>300</v>
      </c>
      <c r="C84" s="137" t="s">
        <v>301</v>
      </c>
      <c r="D84" s="130" t="s">
        <v>217</v>
      </c>
      <c r="E84" s="131">
        <v>115.54</v>
      </c>
      <c r="F84" s="132"/>
      <c r="G84" s="133">
        <f>ROUND(E84*F84,2)</f>
        <v>0</v>
      </c>
      <c r="H84" s="132">
        <v>2.2799999999999998</v>
      </c>
      <c r="I84" s="133">
        <f>ROUND(E84*H84,2)</f>
        <v>263.43</v>
      </c>
      <c r="J84" s="132">
        <v>154.72</v>
      </c>
      <c r="K84" s="133">
        <f>ROUND(E84*J84,2)</f>
        <v>17876.349999999999</v>
      </c>
      <c r="L84" s="133">
        <v>21</v>
      </c>
      <c r="M84" s="133">
        <f>G84*(1+L84/100)</f>
        <v>0</v>
      </c>
      <c r="N84" s="131">
        <v>4.0000000000000003E-5</v>
      </c>
      <c r="O84" s="131">
        <f>ROUND(E84*N84,2)</f>
        <v>0</v>
      </c>
      <c r="P84" s="131">
        <v>0</v>
      </c>
      <c r="Q84" s="131">
        <f>ROUND(E84*P84,2)</f>
        <v>0</v>
      </c>
      <c r="R84" s="133"/>
      <c r="S84" s="133" t="s">
        <v>145</v>
      </c>
      <c r="T84" s="134" t="s">
        <v>195</v>
      </c>
      <c r="U84" s="112">
        <v>0.308</v>
      </c>
      <c r="V84" s="112">
        <f>ROUND(E84*U84,2)</f>
        <v>35.590000000000003</v>
      </c>
      <c r="W84" s="112"/>
      <c r="X84" s="112" t="s">
        <v>196</v>
      </c>
      <c r="Y84" s="112" t="s">
        <v>148</v>
      </c>
      <c r="Z84" s="106"/>
      <c r="AA84" s="106"/>
      <c r="AB84" s="106"/>
      <c r="AC84" s="106"/>
      <c r="AD84" s="106"/>
      <c r="AE84" s="106"/>
      <c r="AF84" s="106"/>
      <c r="AG84" s="106" t="s">
        <v>197</v>
      </c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</row>
    <row r="85" spans="1:60" x14ac:dyDescent="0.2">
      <c r="A85" s="114" t="s">
        <v>140</v>
      </c>
      <c r="B85" s="115" t="s">
        <v>82</v>
      </c>
      <c r="C85" s="135" t="s">
        <v>83</v>
      </c>
      <c r="D85" s="116"/>
      <c r="E85" s="117"/>
      <c r="F85" s="118"/>
      <c r="G85" s="118">
        <f>SUMIF(AG86:AG116,"&lt;&gt;NOR",G86:G116)</f>
        <v>0</v>
      </c>
      <c r="H85" s="118"/>
      <c r="I85" s="118">
        <f>SUM(I86:I116)</f>
        <v>2162.1599999999994</v>
      </c>
      <c r="J85" s="118"/>
      <c r="K85" s="118">
        <f>SUM(K86:K116)</f>
        <v>142441.97</v>
      </c>
      <c r="L85" s="118"/>
      <c r="M85" s="118">
        <f>SUM(M86:M116)</f>
        <v>0</v>
      </c>
      <c r="N85" s="117"/>
      <c r="O85" s="117">
        <f>SUM(O86:O116)</f>
        <v>6.9999999999999993E-2</v>
      </c>
      <c r="P85" s="117"/>
      <c r="Q85" s="117">
        <f>SUM(Q86:Q116)</f>
        <v>30.18</v>
      </c>
      <c r="R85" s="118"/>
      <c r="S85" s="118"/>
      <c r="T85" s="119"/>
      <c r="U85" s="113"/>
      <c r="V85" s="113">
        <f>SUM(V86:V116)</f>
        <v>268.77999999999997</v>
      </c>
      <c r="W85" s="113"/>
      <c r="X85" s="113"/>
      <c r="Y85" s="113"/>
      <c r="AG85" t="s">
        <v>141</v>
      </c>
    </row>
    <row r="86" spans="1:60" ht="22.5" outlineLevel="1" x14ac:dyDescent="0.2">
      <c r="A86" s="120">
        <v>29</v>
      </c>
      <c r="B86" s="121" t="s">
        <v>302</v>
      </c>
      <c r="C86" s="136" t="s">
        <v>303</v>
      </c>
      <c r="D86" s="122" t="s">
        <v>217</v>
      </c>
      <c r="E86" s="123">
        <v>119.49299999999999</v>
      </c>
      <c r="F86" s="124"/>
      <c r="G86" s="125">
        <f>ROUND(E86*F86,2)</f>
        <v>0</v>
      </c>
      <c r="H86" s="124">
        <v>9.65</v>
      </c>
      <c r="I86" s="125">
        <f>ROUND(E86*H86,2)</f>
        <v>1153.1099999999999</v>
      </c>
      <c r="J86" s="124">
        <v>166.35</v>
      </c>
      <c r="K86" s="125">
        <f>ROUND(E86*J86,2)</f>
        <v>19877.66</v>
      </c>
      <c r="L86" s="125">
        <v>21</v>
      </c>
      <c r="M86" s="125">
        <f>G86*(1+L86/100)</f>
        <v>0</v>
      </c>
      <c r="N86" s="123">
        <v>3.3E-4</v>
      </c>
      <c r="O86" s="123">
        <f>ROUND(E86*N86,2)</f>
        <v>0.04</v>
      </c>
      <c r="P86" s="123">
        <v>2.198E-2</v>
      </c>
      <c r="Q86" s="123">
        <f>ROUND(E86*P86,2)</f>
        <v>2.63</v>
      </c>
      <c r="R86" s="125"/>
      <c r="S86" s="125" t="s">
        <v>145</v>
      </c>
      <c r="T86" s="126" t="s">
        <v>195</v>
      </c>
      <c r="U86" s="112">
        <v>0.32500000000000001</v>
      </c>
      <c r="V86" s="112">
        <f>ROUND(E86*U86,2)</f>
        <v>38.840000000000003</v>
      </c>
      <c r="W86" s="112"/>
      <c r="X86" s="112" t="s">
        <v>196</v>
      </c>
      <c r="Y86" s="112" t="s">
        <v>148</v>
      </c>
      <c r="Z86" s="106"/>
      <c r="AA86" s="106"/>
      <c r="AB86" s="106"/>
      <c r="AC86" s="106"/>
      <c r="AD86" s="106"/>
      <c r="AE86" s="106"/>
      <c r="AF86" s="106"/>
      <c r="AG86" s="106" t="s">
        <v>197</v>
      </c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</row>
    <row r="87" spans="1:60" ht="33.75" outlineLevel="2" x14ac:dyDescent="0.2">
      <c r="A87" s="109"/>
      <c r="B87" s="110"/>
      <c r="C87" s="142" t="s">
        <v>218</v>
      </c>
      <c r="D87" s="140"/>
      <c r="E87" s="141">
        <v>119.49299999999999</v>
      </c>
      <c r="F87" s="112"/>
      <c r="G87" s="112"/>
      <c r="H87" s="112"/>
      <c r="I87" s="112"/>
      <c r="J87" s="112"/>
      <c r="K87" s="112"/>
      <c r="L87" s="112"/>
      <c r="M87" s="112"/>
      <c r="N87" s="111"/>
      <c r="O87" s="111"/>
      <c r="P87" s="111"/>
      <c r="Q87" s="111"/>
      <c r="R87" s="112"/>
      <c r="S87" s="112"/>
      <c r="T87" s="112"/>
      <c r="U87" s="112"/>
      <c r="V87" s="112"/>
      <c r="W87" s="112"/>
      <c r="X87" s="112"/>
      <c r="Y87" s="112"/>
      <c r="Z87" s="106"/>
      <c r="AA87" s="106"/>
      <c r="AB87" s="106"/>
      <c r="AC87" s="106"/>
      <c r="AD87" s="106"/>
      <c r="AE87" s="106"/>
      <c r="AF87" s="106"/>
      <c r="AG87" s="106" t="s">
        <v>199</v>
      </c>
      <c r="AH87" s="106">
        <v>0</v>
      </c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</row>
    <row r="88" spans="1:60" outlineLevel="3" x14ac:dyDescent="0.2">
      <c r="A88" s="109"/>
      <c r="B88" s="110"/>
      <c r="C88" s="142" t="s">
        <v>219</v>
      </c>
      <c r="D88" s="140"/>
      <c r="E88" s="141"/>
      <c r="F88" s="112"/>
      <c r="G88" s="112"/>
      <c r="H88" s="112"/>
      <c r="I88" s="112"/>
      <c r="J88" s="112"/>
      <c r="K88" s="112"/>
      <c r="L88" s="112"/>
      <c r="M88" s="112"/>
      <c r="N88" s="111"/>
      <c r="O88" s="111"/>
      <c r="P88" s="111"/>
      <c r="Q88" s="111"/>
      <c r="R88" s="112"/>
      <c r="S88" s="112"/>
      <c r="T88" s="112"/>
      <c r="U88" s="112"/>
      <c r="V88" s="112"/>
      <c r="W88" s="112"/>
      <c r="X88" s="112"/>
      <c r="Y88" s="112"/>
      <c r="Z88" s="106"/>
      <c r="AA88" s="106"/>
      <c r="AB88" s="106"/>
      <c r="AC88" s="106"/>
      <c r="AD88" s="106"/>
      <c r="AE88" s="106"/>
      <c r="AF88" s="106"/>
      <c r="AG88" s="106" t="s">
        <v>199</v>
      </c>
      <c r="AH88" s="106">
        <v>0</v>
      </c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</row>
    <row r="89" spans="1:60" outlineLevel="3" x14ac:dyDescent="0.2">
      <c r="A89" s="109"/>
      <c r="B89" s="110"/>
      <c r="C89" s="142" t="s">
        <v>220</v>
      </c>
      <c r="D89" s="140"/>
      <c r="E89" s="141"/>
      <c r="F89" s="112"/>
      <c r="G89" s="112"/>
      <c r="H89" s="112"/>
      <c r="I89" s="112"/>
      <c r="J89" s="112"/>
      <c r="K89" s="112"/>
      <c r="L89" s="112"/>
      <c r="M89" s="112"/>
      <c r="N89" s="111"/>
      <c r="O89" s="111"/>
      <c r="P89" s="111"/>
      <c r="Q89" s="111"/>
      <c r="R89" s="112"/>
      <c r="S89" s="112"/>
      <c r="T89" s="112"/>
      <c r="U89" s="112"/>
      <c r="V89" s="112"/>
      <c r="W89" s="112"/>
      <c r="X89" s="112"/>
      <c r="Y89" s="112"/>
      <c r="Z89" s="106"/>
      <c r="AA89" s="106"/>
      <c r="AB89" s="106"/>
      <c r="AC89" s="106"/>
      <c r="AD89" s="106"/>
      <c r="AE89" s="106"/>
      <c r="AF89" s="106"/>
      <c r="AG89" s="106" t="s">
        <v>199</v>
      </c>
      <c r="AH89" s="106">
        <v>0</v>
      </c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</row>
    <row r="90" spans="1:60" ht="22.5" outlineLevel="1" x14ac:dyDescent="0.2">
      <c r="A90" s="120">
        <v>30</v>
      </c>
      <c r="B90" s="121" t="s">
        <v>304</v>
      </c>
      <c r="C90" s="136" t="s">
        <v>305</v>
      </c>
      <c r="D90" s="122" t="s">
        <v>217</v>
      </c>
      <c r="E90" s="123">
        <v>69.100999999999999</v>
      </c>
      <c r="F90" s="124"/>
      <c r="G90" s="125">
        <f>ROUND(E90*F90,2)</f>
        <v>0</v>
      </c>
      <c r="H90" s="124">
        <v>9.65</v>
      </c>
      <c r="I90" s="125">
        <f>ROUND(E90*H90,2)</f>
        <v>666.82</v>
      </c>
      <c r="J90" s="124">
        <v>109.35</v>
      </c>
      <c r="K90" s="125">
        <f>ROUND(E90*J90,2)</f>
        <v>7556.19</v>
      </c>
      <c r="L90" s="125">
        <v>21</v>
      </c>
      <c r="M90" s="125">
        <f>G90*(1+L90/100)</f>
        <v>0</v>
      </c>
      <c r="N90" s="123">
        <v>3.3E-4</v>
      </c>
      <c r="O90" s="123">
        <f>ROUND(E90*N90,2)</f>
        <v>0.02</v>
      </c>
      <c r="P90" s="123">
        <v>1.068E-2</v>
      </c>
      <c r="Q90" s="123">
        <f>ROUND(E90*P90,2)</f>
        <v>0.74</v>
      </c>
      <c r="R90" s="125"/>
      <c r="S90" s="125" t="s">
        <v>145</v>
      </c>
      <c r="T90" s="126" t="s">
        <v>195</v>
      </c>
      <c r="U90" s="112">
        <v>0.21099999999999999</v>
      </c>
      <c r="V90" s="112">
        <f>ROUND(E90*U90,2)</f>
        <v>14.58</v>
      </c>
      <c r="W90" s="112"/>
      <c r="X90" s="112" t="s">
        <v>196</v>
      </c>
      <c r="Y90" s="112" t="s">
        <v>148</v>
      </c>
      <c r="Z90" s="106"/>
      <c r="AA90" s="106"/>
      <c r="AB90" s="106"/>
      <c r="AC90" s="106"/>
      <c r="AD90" s="106"/>
      <c r="AE90" s="106"/>
      <c r="AF90" s="106"/>
      <c r="AG90" s="106" t="s">
        <v>197</v>
      </c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</row>
    <row r="91" spans="1:60" outlineLevel="2" x14ac:dyDescent="0.2">
      <c r="A91" s="109"/>
      <c r="B91" s="110"/>
      <c r="C91" s="142" t="s">
        <v>306</v>
      </c>
      <c r="D91" s="140"/>
      <c r="E91" s="141">
        <v>15.96</v>
      </c>
      <c r="F91" s="112"/>
      <c r="G91" s="112"/>
      <c r="H91" s="112"/>
      <c r="I91" s="112"/>
      <c r="J91" s="112"/>
      <c r="K91" s="112"/>
      <c r="L91" s="112"/>
      <c r="M91" s="112"/>
      <c r="N91" s="111"/>
      <c r="O91" s="111"/>
      <c r="P91" s="111"/>
      <c r="Q91" s="111"/>
      <c r="R91" s="112"/>
      <c r="S91" s="112"/>
      <c r="T91" s="112"/>
      <c r="U91" s="112"/>
      <c r="V91" s="112"/>
      <c r="W91" s="112"/>
      <c r="X91" s="112"/>
      <c r="Y91" s="112"/>
      <c r="Z91" s="106"/>
      <c r="AA91" s="106"/>
      <c r="AB91" s="106"/>
      <c r="AC91" s="106"/>
      <c r="AD91" s="106"/>
      <c r="AE91" s="106"/>
      <c r="AF91" s="106"/>
      <c r="AG91" s="106" t="s">
        <v>199</v>
      </c>
      <c r="AH91" s="106">
        <v>0</v>
      </c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</row>
    <row r="92" spans="1:60" outlineLevel="3" x14ac:dyDescent="0.2">
      <c r="A92" s="109"/>
      <c r="B92" s="110"/>
      <c r="C92" s="142" t="s">
        <v>307</v>
      </c>
      <c r="D92" s="140"/>
      <c r="E92" s="141">
        <v>30.24</v>
      </c>
      <c r="F92" s="112"/>
      <c r="G92" s="112"/>
      <c r="H92" s="112"/>
      <c r="I92" s="112"/>
      <c r="J92" s="112"/>
      <c r="K92" s="112"/>
      <c r="L92" s="112"/>
      <c r="M92" s="112"/>
      <c r="N92" s="111"/>
      <c r="O92" s="111"/>
      <c r="P92" s="111"/>
      <c r="Q92" s="111"/>
      <c r="R92" s="112"/>
      <c r="S92" s="112"/>
      <c r="T92" s="112"/>
      <c r="U92" s="112"/>
      <c r="V92" s="112"/>
      <c r="W92" s="112"/>
      <c r="X92" s="112"/>
      <c r="Y92" s="112"/>
      <c r="Z92" s="106"/>
      <c r="AA92" s="106"/>
      <c r="AB92" s="106"/>
      <c r="AC92" s="106"/>
      <c r="AD92" s="106"/>
      <c r="AE92" s="106"/>
      <c r="AF92" s="106"/>
      <c r="AG92" s="106" t="s">
        <v>199</v>
      </c>
      <c r="AH92" s="106">
        <v>0</v>
      </c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</row>
    <row r="93" spans="1:60" outlineLevel="3" x14ac:dyDescent="0.2">
      <c r="A93" s="109"/>
      <c r="B93" s="110"/>
      <c r="C93" s="142" t="s">
        <v>308</v>
      </c>
      <c r="D93" s="140"/>
      <c r="E93" s="141">
        <v>2.726</v>
      </c>
      <c r="F93" s="112"/>
      <c r="G93" s="112"/>
      <c r="H93" s="112"/>
      <c r="I93" s="112"/>
      <c r="J93" s="112"/>
      <c r="K93" s="112"/>
      <c r="L93" s="112"/>
      <c r="M93" s="112"/>
      <c r="N93" s="111"/>
      <c r="O93" s="111"/>
      <c r="P93" s="111"/>
      <c r="Q93" s="111"/>
      <c r="R93" s="112"/>
      <c r="S93" s="112"/>
      <c r="T93" s="112"/>
      <c r="U93" s="112"/>
      <c r="V93" s="112"/>
      <c r="W93" s="112"/>
      <c r="X93" s="112"/>
      <c r="Y93" s="112"/>
      <c r="Z93" s="106"/>
      <c r="AA93" s="106"/>
      <c r="AB93" s="106"/>
      <c r="AC93" s="106"/>
      <c r="AD93" s="106"/>
      <c r="AE93" s="106"/>
      <c r="AF93" s="106"/>
      <c r="AG93" s="106" t="s">
        <v>199</v>
      </c>
      <c r="AH93" s="106">
        <v>0</v>
      </c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</row>
    <row r="94" spans="1:60" outlineLevel="3" x14ac:dyDescent="0.2">
      <c r="A94" s="109"/>
      <c r="B94" s="110"/>
      <c r="C94" s="142" t="s">
        <v>309</v>
      </c>
      <c r="D94" s="140"/>
      <c r="E94" s="141">
        <v>8.5500000000000007</v>
      </c>
      <c r="F94" s="112"/>
      <c r="G94" s="112"/>
      <c r="H94" s="112"/>
      <c r="I94" s="112"/>
      <c r="J94" s="112"/>
      <c r="K94" s="112"/>
      <c r="L94" s="112"/>
      <c r="M94" s="112"/>
      <c r="N94" s="111"/>
      <c r="O94" s="111"/>
      <c r="P94" s="111"/>
      <c r="Q94" s="111"/>
      <c r="R94" s="112"/>
      <c r="S94" s="112"/>
      <c r="T94" s="112"/>
      <c r="U94" s="112"/>
      <c r="V94" s="112"/>
      <c r="W94" s="112"/>
      <c r="X94" s="112"/>
      <c r="Y94" s="112"/>
      <c r="Z94" s="106"/>
      <c r="AA94" s="106"/>
      <c r="AB94" s="106"/>
      <c r="AC94" s="106"/>
      <c r="AD94" s="106"/>
      <c r="AE94" s="106"/>
      <c r="AF94" s="106"/>
      <c r="AG94" s="106" t="s">
        <v>199</v>
      </c>
      <c r="AH94" s="106">
        <v>0</v>
      </c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</row>
    <row r="95" spans="1:60" outlineLevel="3" x14ac:dyDescent="0.2">
      <c r="A95" s="109"/>
      <c r="B95" s="110"/>
      <c r="C95" s="142" t="s">
        <v>310</v>
      </c>
      <c r="D95" s="140"/>
      <c r="E95" s="141">
        <v>11.625</v>
      </c>
      <c r="F95" s="112"/>
      <c r="G95" s="112"/>
      <c r="H95" s="112"/>
      <c r="I95" s="112"/>
      <c r="J95" s="112"/>
      <c r="K95" s="112"/>
      <c r="L95" s="112"/>
      <c r="M95" s="112"/>
      <c r="N95" s="111"/>
      <c r="O95" s="111"/>
      <c r="P95" s="111"/>
      <c r="Q95" s="111"/>
      <c r="R95" s="112"/>
      <c r="S95" s="112"/>
      <c r="T95" s="112"/>
      <c r="U95" s="112"/>
      <c r="V95" s="112"/>
      <c r="W95" s="112"/>
      <c r="X95" s="112"/>
      <c r="Y95" s="112"/>
      <c r="Z95" s="106"/>
      <c r="AA95" s="106"/>
      <c r="AB95" s="106"/>
      <c r="AC95" s="106"/>
      <c r="AD95" s="106"/>
      <c r="AE95" s="106"/>
      <c r="AF95" s="106"/>
      <c r="AG95" s="106" t="s">
        <v>199</v>
      </c>
      <c r="AH95" s="106">
        <v>0</v>
      </c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</row>
    <row r="96" spans="1:60" ht="22.5" outlineLevel="1" x14ac:dyDescent="0.2">
      <c r="A96" s="120">
        <v>31</v>
      </c>
      <c r="B96" s="121" t="s">
        <v>311</v>
      </c>
      <c r="C96" s="136" t="s">
        <v>312</v>
      </c>
      <c r="D96" s="122" t="s">
        <v>194</v>
      </c>
      <c r="E96" s="123">
        <v>4.7850999999999999</v>
      </c>
      <c r="F96" s="124"/>
      <c r="G96" s="125">
        <f>ROUND(E96*F96,2)</f>
        <v>0</v>
      </c>
      <c r="H96" s="124">
        <v>0</v>
      </c>
      <c r="I96" s="125">
        <f>ROUND(E96*H96,2)</f>
        <v>0</v>
      </c>
      <c r="J96" s="124">
        <v>4900</v>
      </c>
      <c r="K96" s="125">
        <f>ROUND(E96*J96,2)</f>
        <v>23446.99</v>
      </c>
      <c r="L96" s="125">
        <v>21</v>
      </c>
      <c r="M96" s="125">
        <f>G96*(1+L96/100)</f>
        <v>0</v>
      </c>
      <c r="N96" s="123">
        <v>0</v>
      </c>
      <c r="O96" s="123">
        <f>ROUND(E96*N96,2)</f>
        <v>0</v>
      </c>
      <c r="P96" s="123">
        <v>2.2000000000000002</v>
      </c>
      <c r="Q96" s="123">
        <f>ROUND(E96*P96,2)</f>
        <v>10.53</v>
      </c>
      <c r="R96" s="125"/>
      <c r="S96" s="125" t="s">
        <v>145</v>
      </c>
      <c r="T96" s="126" t="s">
        <v>195</v>
      </c>
      <c r="U96" s="112">
        <v>10.67</v>
      </c>
      <c r="V96" s="112">
        <f>ROUND(E96*U96,2)</f>
        <v>51.06</v>
      </c>
      <c r="W96" s="112"/>
      <c r="X96" s="112" t="s">
        <v>196</v>
      </c>
      <c r="Y96" s="112" t="s">
        <v>148</v>
      </c>
      <c r="Z96" s="106"/>
      <c r="AA96" s="106"/>
      <c r="AB96" s="106"/>
      <c r="AC96" s="106"/>
      <c r="AD96" s="106"/>
      <c r="AE96" s="106"/>
      <c r="AF96" s="106"/>
      <c r="AG96" s="106" t="s">
        <v>197</v>
      </c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</row>
    <row r="97" spans="1:60" outlineLevel="2" x14ac:dyDescent="0.2">
      <c r="A97" s="109"/>
      <c r="B97" s="110"/>
      <c r="C97" s="142" t="s">
        <v>313</v>
      </c>
      <c r="D97" s="140"/>
      <c r="E97" s="141">
        <v>1.0158</v>
      </c>
      <c r="F97" s="112"/>
      <c r="G97" s="112"/>
      <c r="H97" s="112"/>
      <c r="I97" s="112"/>
      <c r="J97" s="112"/>
      <c r="K97" s="112"/>
      <c r="L97" s="112"/>
      <c r="M97" s="112"/>
      <c r="N97" s="111"/>
      <c r="O97" s="111"/>
      <c r="P97" s="111"/>
      <c r="Q97" s="111"/>
      <c r="R97" s="112"/>
      <c r="S97" s="112"/>
      <c r="T97" s="112"/>
      <c r="U97" s="112"/>
      <c r="V97" s="112"/>
      <c r="W97" s="112"/>
      <c r="X97" s="112"/>
      <c r="Y97" s="112"/>
      <c r="Z97" s="106"/>
      <c r="AA97" s="106"/>
      <c r="AB97" s="106"/>
      <c r="AC97" s="106"/>
      <c r="AD97" s="106"/>
      <c r="AE97" s="106"/>
      <c r="AF97" s="106"/>
      <c r="AG97" s="106" t="s">
        <v>199</v>
      </c>
      <c r="AH97" s="106">
        <v>0</v>
      </c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</row>
    <row r="98" spans="1:60" outlineLevel="3" x14ac:dyDescent="0.2">
      <c r="A98" s="109"/>
      <c r="B98" s="110"/>
      <c r="C98" s="142" t="s">
        <v>314</v>
      </c>
      <c r="D98" s="140"/>
      <c r="E98" s="141">
        <v>0.48370000000000002</v>
      </c>
      <c r="F98" s="112"/>
      <c r="G98" s="112"/>
      <c r="H98" s="112"/>
      <c r="I98" s="112"/>
      <c r="J98" s="112"/>
      <c r="K98" s="112"/>
      <c r="L98" s="112"/>
      <c r="M98" s="112"/>
      <c r="N98" s="111"/>
      <c r="O98" s="111"/>
      <c r="P98" s="111"/>
      <c r="Q98" s="111"/>
      <c r="R98" s="112"/>
      <c r="S98" s="112"/>
      <c r="T98" s="112"/>
      <c r="U98" s="112"/>
      <c r="V98" s="112"/>
      <c r="W98" s="112"/>
      <c r="X98" s="112"/>
      <c r="Y98" s="112"/>
      <c r="Z98" s="106"/>
      <c r="AA98" s="106"/>
      <c r="AB98" s="106"/>
      <c r="AC98" s="106"/>
      <c r="AD98" s="106"/>
      <c r="AE98" s="106"/>
      <c r="AF98" s="106"/>
      <c r="AG98" s="106" t="s">
        <v>199</v>
      </c>
      <c r="AH98" s="106">
        <v>0</v>
      </c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</row>
    <row r="99" spans="1:60" outlineLevel="3" x14ac:dyDescent="0.2">
      <c r="A99" s="109"/>
      <c r="B99" s="110"/>
      <c r="C99" s="142" t="s">
        <v>315</v>
      </c>
      <c r="D99" s="140"/>
      <c r="E99" s="141">
        <v>1.736</v>
      </c>
      <c r="F99" s="112"/>
      <c r="G99" s="112"/>
      <c r="H99" s="112"/>
      <c r="I99" s="112"/>
      <c r="J99" s="112"/>
      <c r="K99" s="112"/>
      <c r="L99" s="112"/>
      <c r="M99" s="112"/>
      <c r="N99" s="111"/>
      <c r="O99" s="111"/>
      <c r="P99" s="111"/>
      <c r="Q99" s="111"/>
      <c r="R99" s="112"/>
      <c r="S99" s="112"/>
      <c r="T99" s="112"/>
      <c r="U99" s="112"/>
      <c r="V99" s="112"/>
      <c r="W99" s="112"/>
      <c r="X99" s="112"/>
      <c r="Y99" s="112"/>
      <c r="Z99" s="106"/>
      <c r="AA99" s="106"/>
      <c r="AB99" s="106"/>
      <c r="AC99" s="106"/>
      <c r="AD99" s="106"/>
      <c r="AE99" s="106"/>
      <c r="AF99" s="106"/>
      <c r="AG99" s="106" t="s">
        <v>199</v>
      </c>
      <c r="AH99" s="106">
        <v>0</v>
      </c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</row>
    <row r="100" spans="1:60" outlineLevel="3" x14ac:dyDescent="0.2">
      <c r="A100" s="109"/>
      <c r="B100" s="110"/>
      <c r="C100" s="142" t="s">
        <v>316</v>
      </c>
      <c r="D100" s="140"/>
      <c r="E100" s="141">
        <v>1.5496000000000001</v>
      </c>
      <c r="F100" s="112"/>
      <c r="G100" s="112"/>
      <c r="H100" s="112"/>
      <c r="I100" s="112"/>
      <c r="J100" s="112"/>
      <c r="K100" s="112"/>
      <c r="L100" s="112"/>
      <c r="M100" s="112"/>
      <c r="N100" s="111"/>
      <c r="O100" s="111"/>
      <c r="P100" s="111"/>
      <c r="Q100" s="111"/>
      <c r="R100" s="112"/>
      <c r="S100" s="112"/>
      <c r="T100" s="112"/>
      <c r="U100" s="112"/>
      <c r="V100" s="112"/>
      <c r="W100" s="112"/>
      <c r="X100" s="112"/>
      <c r="Y100" s="112"/>
      <c r="Z100" s="106"/>
      <c r="AA100" s="106"/>
      <c r="AB100" s="106"/>
      <c r="AC100" s="106"/>
      <c r="AD100" s="106"/>
      <c r="AE100" s="106"/>
      <c r="AF100" s="106"/>
      <c r="AG100" s="106" t="s">
        <v>199</v>
      </c>
      <c r="AH100" s="106">
        <v>0</v>
      </c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</row>
    <row r="101" spans="1:60" ht="22.5" outlineLevel="1" x14ac:dyDescent="0.2">
      <c r="A101" s="120">
        <v>32</v>
      </c>
      <c r="B101" s="121" t="s">
        <v>317</v>
      </c>
      <c r="C101" s="136" t="s">
        <v>318</v>
      </c>
      <c r="D101" s="122" t="s">
        <v>194</v>
      </c>
      <c r="E101" s="123">
        <v>6.7285500000000003</v>
      </c>
      <c r="F101" s="124"/>
      <c r="G101" s="125">
        <f>ROUND(E101*F101,2)</f>
        <v>0</v>
      </c>
      <c r="H101" s="124">
        <v>0</v>
      </c>
      <c r="I101" s="125">
        <f>ROUND(E101*H101,2)</f>
        <v>0</v>
      </c>
      <c r="J101" s="124">
        <v>4490</v>
      </c>
      <c r="K101" s="125">
        <f>ROUND(E101*J101,2)</f>
        <v>30211.19</v>
      </c>
      <c r="L101" s="125">
        <v>21</v>
      </c>
      <c r="M101" s="125">
        <f>G101*(1+L101/100)</f>
        <v>0</v>
      </c>
      <c r="N101" s="123">
        <v>0</v>
      </c>
      <c r="O101" s="123">
        <f>ROUND(E101*N101,2)</f>
        <v>0</v>
      </c>
      <c r="P101" s="123">
        <v>2.2000000000000002</v>
      </c>
      <c r="Q101" s="123">
        <f>ROUND(E101*P101,2)</f>
        <v>14.8</v>
      </c>
      <c r="R101" s="125"/>
      <c r="S101" s="125" t="s">
        <v>145</v>
      </c>
      <c r="T101" s="126" t="s">
        <v>195</v>
      </c>
      <c r="U101" s="112">
        <v>9.7780000000000005</v>
      </c>
      <c r="V101" s="112">
        <f>ROUND(E101*U101,2)</f>
        <v>65.790000000000006</v>
      </c>
      <c r="W101" s="112"/>
      <c r="X101" s="112" t="s">
        <v>196</v>
      </c>
      <c r="Y101" s="112" t="s">
        <v>148</v>
      </c>
      <c r="Z101" s="106"/>
      <c r="AA101" s="106"/>
      <c r="AB101" s="106"/>
      <c r="AC101" s="106"/>
      <c r="AD101" s="106"/>
      <c r="AE101" s="106"/>
      <c r="AF101" s="106"/>
      <c r="AG101" s="106" t="s">
        <v>197</v>
      </c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</row>
    <row r="102" spans="1:60" outlineLevel="2" x14ac:dyDescent="0.2">
      <c r="A102" s="109"/>
      <c r="B102" s="110"/>
      <c r="C102" s="142" t="s">
        <v>319</v>
      </c>
      <c r="D102" s="140"/>
      <c r="E102" s="141">
        <v>6.7285500000000003</v>
      </c>
      <c r="F102" s="112"/>
      <c r="G102" s="112"/>
      <c r="H102" s="112"/>
      <c r="I102" s="112"/>
      <c r="J102" s="112"/>
      <c r="K102" s="112"/>
      <c r="L102" s="112"/>
      <c r="M102" s="112"/>
      <c r="N102" s="111"/>
      <c r="O102" s="111"/>
      <c r="P102" s="111"/>
      <c r="Q102" s="111"/>
      <c r="R102" s="112"/>
      <c r="S102" s="112"/>
      <c r="T102" s="112"/>
      <c r="U102" s="112"/>
      <c r="V102" s="112"/>
      <c r="W102" s="112"/>
      <c r="X102" s="112"/>
      <c r="Y102" s="112"/>
      <c r="Z102" s="106"/>
      <c r="AA102" s="106"/>
      <c r="AB102" s="106"/>
      <c r="AC102" s="106"/>
      <c r="AD102" s="106"/>
      <c r="AE102" s="106"/>
      <c r="AF102" s="106"/>
      <c r="AG102" s="106" t="s">
        <v>199</v>
      </c>
      <c r="AH102" s="106">
        <v>0</v>
      </c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</row>
    <row r="103" spans="1:60" outlineLevel="1" x14ac:dyDescent="0.2">
      <c r="A103" s="128">
        <v>33</v>
      </c>
      <c r="B103" s="129" t="s">
        <v>320</v>
      </c>
      <c r="C103" s="137" t="s">
        <v>321</v>
      </c>
      <c r="D103" s="130" t="s">
        <v>194</v>
      </c>
      <c r="E103" s="131">
        <v>4.7850999999999999</v>
      </c>
      <c r="F103" s="132"/>
      <c r="G103" s="133">
        <f>ROUND(E103*F103,2)</f>
        <v>0</v>
      </c>
      <c r="H103" s="132">
        <v>0</v>
      </c>
      <c r="I103" s="133">
        <f>ROUND(E103*H103,2)</f>
        <v>0</v>
      </c>
      <c r="J103" s="132">
        <v>2220</v>
      </c>
      <c r="K103" s="133">
        <f>ROUND(E103*J103,2)</f>
        <v>10622.92</v>
      </c>
      <c r="L103" s="133">
        <v>21</v>
      </c>
      <c r="M103" s="133">
        <f>G103*(1+L103/100)</f>
        <v>0</v>
      </c>
      <c r="N103" s="131">
        <v>0</v>
      </c>
      <c r="O103" s="131">
        <f>ROUND(E103*N103,2)</f>
        <v>0</v>
      </c>
      <c r="P103" s="131">
        <v>0</v>
      </c>
      <c r="Q103" s="131">
        <f>ROUND(E103*P103,2)</f>
        <v>0</v>
      </c>
      <c r="R103" s="133"/>
      <c r="S103" s="133" t="s">
        <v>145</v>
      </c>
      <c r="T103" s="134" t="s">
        <v>195</v>
      </c>
      <c r="U103" s="112">
        <v>4.8280000000000003</v>
      </c>
      <c r="V103" s="112">
        <f>ROUND(E103*U103,2)</f>
        <v>23.1</v>
      </c>
      <c r="W103" s="112"/>
      <c r="X103" s="112" t="s">
        <v>196</v>
      </c>
      <c r="Y103" s="112" t="s">
        <v>148</v>
      </c>
      <c r="Z103" s="106"/>
      <c r="AA103" s="106"/>
      <c r="AB103" s="106"/>
      <c r="AC103" s="106"/>
      <c r="AD103" s="106"/>
      <c r="AE103" s="106"/>
      <c r="AF103" s="106"/>
      <c r="AG103" s="106" t="s">
        <v>197</v>
      </c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</row>
    <row r="104" spans="1:60" outlineLevel="1" x14ac:dyDescent="0.2">
      <c r="A104" s="120">
        <v>34</v>
      </c>
      <c r="B104" s="121" t="s">
        <v>322</v>
      </c>
      <c r="C104" s="136" t="s">
        <v>323</v>
      </c>
      <c r="D104" s="122" t="s">
        <v>217</v>
      </c>
      <c r="E104" s="123">
        <v>56.071249999999999</v>
      </c>
      <c r="F104" s="124"/>
      <c r="G104" s="125">
        <f>ROUND(E104*F104,2)</f>
        <v>0</v>
      </c>
      <c r="H104" s="124">
        <v>0</v>
      </c>
      <c r="I104" s="125">
        <f>ROUND(E104*H104,2)</f>
        <v>0</v>
      </c>
      <c r="J104" s="124">
        <v>394</v>
      </c>
      <c r="K104" s="125">
        <f>ROUND(E104*J104,2)</f>
        <v>22092.07</v>
      </c>
      <c r="L104" s="125">
        <v>21</v>
      </c>
      <c r="M104" s="125">
        <f>G104*(1+L104/100)</f>
        <v>0</v>
      </c>
      <c r="N104" s="123">
        <v>0</v>
      </c>
      <c r="O104" s="123">
        <f>ROUND(E104*N104,2)</f>
        <v>0</v>
      </c>
      <c r="P104" s="123">
        <v>1.26E-2</v>
      </c>
      <c r="Q104" s="123">
        <f>ROUND(E104*P104,2)</f>
        <v>0.71</v>
      </c>
      <c r="R104" s="125"/>
      <c r="S104" s="125" t="s">
        <v>145</v>
      </c>
      <c r="T104" s="126" t="s">
        <v>195</v>
      </c>
      <c r="U104" s="112">
        <v>0.33</v>
      </c>
      <c r="V104" s="112">
        <f>ROUND(E104*U104,2)</f>
        <v>18.5</v>
      </c>
      <c r="W104" s="112"/>
      <c r="X104" s="112" t="s">
        <v>196</v>
      </c>
      <c r="Y104" s="112" t="s">
        <v>148</v>
      </c>
      <c r="Z104" s="106"/>
      <c r="AA104" s="106"/>
      <c r="AB104" s="106"/>
      <c r="AC104" s="106"/>
      <c r="AD104" s="106"/>
      <c r="AE104" s="106"/>
      <c r="AF104" s="106"/>
      <c r="AG104" s="106" t="s">
        <v>197</v>
      </c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</row>
    <row r="105" spans="1:60" outlineLevel="2" x14ac:dyDescent="0.2">
      <c r="A105" s="109"/>
      <c r="B105" s="110"/>
      <c r="C105" s="142" t="s">
        <v>324</v>
      </c>
      <c r="D105" s="140"/>
      <c r="E105" s="141">
        <v>56.071249999999999</v>
      </c>
      <c r="F105" s="112"/>
      <c r="G105" s="112"/>
      <c r="H105" s="112"/>
      <c r="I105" s="112"/>
      <c r="J105" s="112"/>
      <c r="K105" s="112"/>
      <c r="L105" s="112"/>
      <c r="M105" s="112"/>
      <c r="N105" s="111"/>
      <c r="O105" s="111"/>
      <c r="P105" s="111"/>
      <c r="Q105" s="111"/>
      <c r="R105" s="112"/>
      <c r="S105" s="112"/>
      <c r="T105" s="112"/>
      <c r="U105" s="112"/>
      <c r="V105" s="112"/>
      <c r="W105" s="112"/>
      <c r="X105" s="112"/>
      <c r="Y105" s="112"/>
      <c r="Z105" s="106"/>
      <c r="AA105" s="106"/>
      <c r="AB105" s="106"/>
      <c r="AC105" s="106"/>
      <c r="AD105" s="106"/>
      <c r="AE105" s="106"/>
      <c r="AF105" s="106"/>
      <c r="AG105" s="106" t="s">
        <v>199</v>
      </c>
      <c r="AH105" s="106">
        <v>0</v>
      </c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</row>
    <row r="106" spans="1:60" ht="22.5" outlineLevel="1" x14ac:dyDescent="0.2">
      <c r="A106" s="128">
        <v>35</v>
      </c>
      <c r="B106" s="129" t="s">
        <v>325</v>
      </c>
      <c r="C106" s="137" t="s">
        <v>326</v>
      </c>
      <c r="D106" s="130" t="s">
        <v>211</v>
      </c>
      <c r="E106" s="131">
        <v>2</v>
      </c>
      <c r="F106" s="132"/>
      <c r="G106" s="133">
        <f>ROUND(E106*F106,2)</f>
        <v>0</v>
      </c>
      <c r="H106" s="132">
        <v>0</v>
      </c>
      <c r="I106" s="133">
        <f>ROUND(E106*H106,2)</f>
        <v>0</v>
      </c>
      <c r="J106" s="132">
        <v>41.3</v>
      </c>
      <c r="K106" s="133">
        <f>ROUND(E106*J106,2)</f>
        <v>82.6</v>
      </c>
      <c r="L106" s="133">
        <v>21</v>
      </c>
      <c r="M106" s="133">
        <f>G106*(1+L106/100)</f>
        <v>0</v>
      </c>
      <c r="N106" s="131">
        <v>0</v>
      </c>
      <c r="O106" s="131">
        <f>ROUND(E106*N106,2)</f>
        <v>0</v>
      </c>
      <c r="P106" s="131">
        <v>0</v>
      </c>
      <c r="Q106" s="131">
        <f>ROUND(E106*P106,2)</f>
        <v>0</v>
      </c>
      <c r="R106" s="133"/>
      <c r="S106" s="133" t="s">
        <v>145</v>
      </c>
      <c r="T106" s="134" t="s">
        <v>195</v>
      </c>
      <c r="U106" s="112">
        <v>0.09</v>
      </c>
      <c r="V106" s="112">
        <f>ROUND(E106*U106,2)</f>
        <v>0.18</v>
      </c>
      <c r="W106" s="112"/>
      <c r="X106" s="112" t="s">
        <v>196</v>
      </c>
      <c r="Y106" s="112" t="s">
        <v>148</v>
      </c>
      <c r="Z106" s="106"/>
      <c r="AA106" s="106"/>
      <c r="AB106" s="106"/>
      <c r="AC106" s="106"/>
      <c r="AD106" s="106"/>
      <c r="AE106" s="106"/>
      <c r="AF106" s="106"/>
      <c r="AG106" s="106" t="s">
        <v>197</v>
      </c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</row>
    <row r="107" spans="1:60" outlineLevel="1" x14ac:dyDescent="0.2">
      <c r="A107" s="128">
        <v>36</v>
      </c>
      <c r="B107" s="129" t="s">
        <v>327</v>
      </c>
      <c r="C107" s="137" t="s">
        <v>328</v>
      </c>
      <c r="D107" s="130" t="s">
        <v>211</v>
      </c>
      <c r="E107" s="131">
        <v>1</v>
      </c>
      <c r="F107" s="132"/>
      <c r="G107" s="133">
        <f>ROUND(E107*F107,2)</f>
        <v>0</v>
      </c>
      <c r="H107" s="132">
        <v>0</v>
      </c>
      <c r="I107" s="133">
        <f>ROUND(E107*H107,2)</f>
        <v>0</v>
      </c>
      <c r="J107" s="132">
        <v>70.2</v>
      </c>
      <c r="K107" s="133">
        <f>ROUND(E107*J107,2)</f>
        <v>70.2</v>
      </c>
      <c r="L107" s="133">
        <v>21</v>
      </c>
      <c r="M107" s="133">
        <f>G107*(1+L107/100)</f>
        <v>0</v>
      </c>
      <c r="N107" s="131">
        <v>0</v>
      </c>
      <c r="O107" s="131">
        <f>ROUND(E107*N107,2)</f>
        <v>0</v>
      </c>
      <c r="P107" s="131">
        <v>0</v>
      </c>
      <c r="Q107" s="131">
        <f>ROUND(E107*P107,2)</f>
        <v>0</v>
      </c>
      <c r="R107" s="133"/>
      <c r="S107" s="133" t="s">
        <v>145</v>
      </c>
      <c r="T107" s="134" t="s">
        <v>195</v>
      </c>
      <c r="U107" s="112">
        <v>0.14000000000000001</v>
      </c>
      <c r="V107" s="112">
        <f>ROUND(E107*U107,2)</f>
        <v>0.14000000000000001</v>
      </c>
      <c r="W107" s="112"/>
      <c r="X107" s="112" t="s">
        <v>196</v>
      </c>
      <c r="Y107" s="112" t="s">
        <v>148</v>
      </c>
      <c r="Z107" s="106"/>
      <c r="AA107" s="106"/>
      <c r="AB107" s="106"/>
      <c r="AC107" s="106"/>
      <c r="AD107" s="106"/>
      <c r="AE107" s="106"/>
      <c r="AF107" s="106"/>
      <c r="AG107" s="106" t="s">
        <v>197</v>
      </c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</row>
    <row r="108" spans="1:60" outlineLevel="1" x14ac:dyDescent="0.2">
      <c r="A108" s="128">
        <v>37</v>
      </c>
      <c r="B108" s="129" t="s">
        <v>329</v>
      </c>
      <c r="C108" s="137" t="s">
        <v>330</v>
      </c>
      <c r="D108" s="130" t="s">
        <v>217</v>
      </c>
      <c r="E108" s="131">
        <v>3.8</v>
      </c>
      <c r="F108" s="132"/>
      <c r="G108" s="133">
        <f>ROUND(E108*F108,2)</f>
        <v>0</v>
      </c>
      <c r="H108" s="132">
        <v>29.21</v>
      </c>
      <c r="I108" s="133">
        <f>ROUND(E108*H108,2)</f>
        <v>111</v>
      </c>
      <c r="J108" s="132">
        <v>365.29</v>
      </c>
      <c r="K108" s="133">
        <f>ROUND(E108*J108,2)</f>
        <v>1388.1</v>
      </c>
      <c r="L108" s="133">
        <v>21</v>
      </c>
      <c r="M108" s="133">
        <f>G108*(1+L108/100)</f>
        <v>0</v>
      </c>
      <c r="N108" s="131">
        <v>1E-3</v>
      </c>
      <c r="O108" s="131">
        <f>ROUND(E108*N108,2)</f>
        <v>0</v>
      </c>
      <c r="P108" s="131">
        <v>6.3E-2</v>
      </c>
      <c r="Q108" s="131">
        <f>ROUND(E108*P108,2)</f>
        <v>0.24</v>
      </c>
      <c r="R108" s="133"/>
      <c r="S108" s="133" t="s">
        <v>145</v>
      </c>
      <c r="T108" s="134" t="s">
        <v>195</v>
      </c>
      <c r="U108" s="112">
        <v>0.71799999999999997</v>
      </c>
      <c r="V108" s="112">
        <f>ROUND(E108*U108,2)</f>
        <v>2.73</v>
      </c>
      <c r="W108" s="112"/>
      <c r="X108" s="112" t="s">
        <v>196</v>
      </c>
      <c r="Y108" s="112" t="s">
        <v>148</v>
      </c>
      <c r="Z108" s="106"/>
      <c r="AA108" s="106"/>
      <c r="AB108" s="106"/>
      <c r="AC108" s="106"/>
      <c r="AD108" s="106"/>
      <c r="AE108" s="106"/>
      <c r="AF108" s="106"/>
      <c r="AG108" s="106" t="s">
        <v>197</v>
      </c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</row>
    <row r="109" spans="1:60" outlineLevel="1" x14ac:dyDescent="0.2">
      <c r="A109" s="128">
        <v>38</v>
      </c>
      <c r="B109" s="129" t="s">
        <v>329</v>
      </c>
      <c r="C109" s="137" t="s">
        <v>330</v>
      </c>
      <c r="D109" s="130" t="s">
        <v>217</v>
      </c>
      <c r="E109" s="131">
        <v>5.04</v>
      </c>
      <c r="F109" s="132"/>
      <c r="G109" s="133">
        <f>ROUND(E109*F109,2)</f>
        <v>0</v>
      </c>
      <c r="H109" s="132">
        <v>29.21</v>
      </c>
      <c r="I109" s="133">
        <f>ROUND(E109*H109,2)</f>
        <v>147.22</v>
      </c>
      <c r="J109" s="132">
        <v>365.29</v>
      </c>
      <c r="K109" s="133">
        <f>ROUND(E109*J109,2)</f>
        <v>1841.06</v>
      </c>
      <c r="L109" s="133">
        <v>21</v>
      </c>
      <c r="M109" s="133">
        <f>G109*(1+L109/100)</f>
        <v>0</v>
      </c>
      <c r="N109" s="131">
        <v>1E-3</v>
      </c>
      <c r="O109" s="131">
        <f>ROUND(E109*N109,2)</f>
        <v>0.01</v>
      </c>
      <c r="P109" s="131">
        <v>6.3E-2</v>
      </c>
      <c r="Q109" s="131">
        <f>ROUND(E109*P109,2)</f>
        <v>0.32</v>
      </c>
      <c r="R109" s="133"/>
      <c r="S109" s="133" t="s">
        <v>145</v>
      </c>
      <c r="T109" s="134" t="s">
        <v>195</v>
      </c>
      <c r="U109" s="112">
        <v>0.71799999999999997</v>
      </c>
      <c r="V109" s="112">
        <f>ROUND(E109*U109,2)</f>
        <v>3.62</v>
      </c>
      <c r="W109" s="112"/>
      <c r="X109" s="112" t="s">
        <v>196</v>
      </c>
      <c r="Y109" s="112" t="s">
        <v>148</v>
      </c>
      <c r="Z109" s="106"/>
      <c r="AA109" s="106"/>
      <c r="AB109" s="106"/>
      <c r="AC109" s="106"/>
      <c r="AD109" s="106"/>
      <c r="AE109" s="106"/>
      <c r="AF109" s="106"/>
      <c r="AG109" s="106" t="s">
        <v>197</v>
      </c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</row>
    <row r="110" spans="1:60" outlineLevel="1" x14ac:dyDescent="0.2">
      <c r="A110" s="120">
        <v>39</v>
      </c>
      <c r="B110" s="121" t="s">
        <v>331</v>
      </c>
      <c r="C110" s="136" t="s">
        <v>332</v>
      </c>
      <c r="D110" s="122" t="s">
        <v>211</v>
      </c>
      <c r="E110" s="123">
        <v>1</v>
      </c>
      <c r="F110" s="124"/>
      <c r="G110" s="125">
        <f>ROUND(E110*F110,2)</f>
        <v>0</v>
      </c>
      <c r="H110" s="124">
        <v>19.43</v>
      </c>
      <c r="I110" s="125">
        <f>ROUND(E110*H110,2)</f>
        <v>19.43</v>
      </c>
      <c r="J110" s="124">
        <v>166.57</v>
      </c>
      <c r="K110" s="125">
        <f>ROUND(E110*J110,2)</f>
        <v>166.57</v>
      </c>
      <c r="L110" s="125">
        <v>21</v>
      </c>
      <c r="M110" s="125">
        <f>G110*(1+L110/100)</f>
        <v>0</v>
      </c>
      <c r="N110" s="123">
        <v>6.7000000000000002E-4</v>
      </c>
      <c r="O110" s="123">
        <f>ROUND(E110*N110,2)</f>
        <v>0</v>
      </c>
      <c r="P110" s="123">
        <v>2E-3</v>
      </c>
      <c r="Q110" s="123">
        <f>ROUND(E110*P110,2)</f>
        <v>0</v>
      </c>
      <c r="R110" s="125"/>
      <c r="S110" s="125" t="s">
        <v>145</v>
      </c>
      <c r="T110" s="126" t="s">
        <v>195</v>
      </c>
      <c r="U110" s="112">
        <v>0.35</v>
      </c>
      <c r="V110" s="112">
        <f>ROUND(E110*U110,2)</f>
        <v>0.35</v>
      </c>
      <c r="W110" s="112"/>
      <c r="X110" s="112" t="s">
        <v>196</v>
      </c>
      <c r="Y110" s="112" t="s">
        <v>148</v>
      </c>
      <c r="Z110" s="106"/>
      <c r="AA110" s="106"/>
      <c r="AB110" s="106"/>
      <c r="AC110" s="106"/>
      <c r="AD110" s="106"/>
      <c r="AE110" s="106"/>
      <c r="AF110" s="106"/>
      <c r="AG110" s="106" t="s">
        <v>197</v>
      </c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</row>
    <row r="111" spans="1:60" outlineLevel="2" x14ac:dyDescent="0.2">
      <c r="A111" s="109"/>
      <c r="B111" s="110"/>
      <c r="C111" s="331" t="s">
        <v>333</v>
      </c>
      <c r="D111" s="332"/>
      <c r="E111" s="332"/>
      <c r="F111" s="332"/>
      <c r="G111" s="332"/>
      <c r="H111" s="112"/>
      <c r="I111" s="112"/>
      <c r="J111" s="112"/>
      <c r="K111" s="112"/>
      <c r="L111" s="112"/>
      <c r="M111" s="112"/>
      <c r="N111" s="111"/>
      <c r="O111" s="111"/>
      <c r="P111" s="111"/>
      <c r="Q111" s="111"/>
      <c r="R111" s="112"/>
      <c r="S111" s="112"/>
      <c r="T111" s="112"/>
      <c r="U111" s="112"/>
      <c r="V111" s="112"/>
      <c r="W111" s="112"/>
      <c r="X111" s="112"/>
      <c r="Y111" s="112"/>
      <c r="Z111" s="106"/>
      <c r="AA111" s="106"/>
      <c r="AB111" s="106"/>
      <c r="AC111" s="106"/>
      <c r="AD111" s="106"/>
      <c r="AE111" s="106"/>
      <c r="AF111" s="106"/>
      <c r="AG111" s="106" t="s">
        <v>151</v>
      </c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</row>
    <row r="112" spans="1:60" outlineLevel="1" x14ac:dyDescent="0.2">
      <c r="A112" s="120">
        <v>40</v>
      </c>
      <c r="B112" s="121" t="s">
        <v>334</v>
      </c>
      <c r="C112" s="136" t="s">
        <v>335</v>
      </c>
      <c r="D112" s="122" t="s">
        <v>211</v>
      </c>
      <c r="E112" s="123">
        <v>1</v>
      </c>
      <c r="F112" s="124"/>
      <c r="G112" s="125">
        <f>ROUND(E112*F112,2)</f>
        <v>0</v>
      </c>
      <c r="H112" s="124">
        <v>38.86</v>
      </c>
      <c r="I112" s="125">
        <f>ROUND(E112*H112,2)</f>
        <v>38.86</v>
      </c>
      <c r="J112" s="124">
        <v>718.14</v>
      </c>
      <c r="K112" s="125">
        <f>ROUND(E112*J112,2)</f>
        <v>718.14</v>
      </c>
      <c r="L112" s="125">
        <v>21</v>
      </c>
      <c r="M112" s="125">
        <f>G112*(1+L112/100)</f>
        <v>0</v>
      </c>
      <c r="N112" s="123">
        <v>1.33E-3</v>
      </c>
      <c r="O112" s="123">
        <f>ROUND(E112*N112,2)</f>
        <v>0</v>
      </c>
      <c r="P112" s="123">
        <v>0.20699999999999999</v>
      </c>
      <c r="Q112" s="123">
        <f>ROUND(E112*P112,2)</f>
        <v>0.21</v>
      </c>
      <c r="R112" s="125"/>
      <c r="S112" s="125" t="s">
        <v>145</v>
      </c>
      <c r="T112" s="126" t="s">
        <v>195</v>
      </c>
      <c r="U112" s="112">
        <v>1.538</v>
      </c>
      <c r="V112" s="112">
        <f>ROUND(E112*U112,2)</f>
        <v>1.54</v>
      </c>
      <c r="W112" s="112"/>
      <c r="X112" s="112" t="s">
        <v>196</v>
      </c>
      <c r="Y112" s="112" t="s">
        <v>148</v>
      </c>
      <c r="Z112" s="106"/>
      <c r="AA112" s="106"/>
      <c r="AB112" s="106"/>
      <c r="AC112" s="106"/>
      <c r="AD112" s="106"/>
      <c r="AE112" s="106"/>
      <c r="AF112" s="106"/>
      <c r="AG112" s="106" t="s">
        <v>197</v>
      </c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</row>
    <row r="113" spans="1:60" outlineLevel="2" x14ac:dyDescent="0.2">
      <c r="A113" s="109"/>
      <c r="B113" s="110"/>
      <c r="C113" s="331" t="s">
        <v>333</v>
      </c>
      <c r="D113" s="332"/>
      <c r="E113" s="332"/>
      <c r="F113" s="332"/>
      <c r="G113" s="332"/>
      <c r="H113" s="112"/>
      <c r="I113" s="112"/>
      <c r="J113" s="112"/>
      <c r="K113" s="112"/>
      <c r="L113" s="112"/>
      <c r="M113" s="112"/>
      <c r="N113" s="111"/>
      <c r="O113" s="111"/>
      <c r="P113" s="111"/>
      <c r="Q113" s="111"/>
      <c r="R113" s="112"/>
      <c r="S113" s="112"/>
      <c r="T113" s="112"/>
      <c r="U113" s="112"/>
      <c r="V113" s="112"/>
      <c r="W113" s="112"/>
      <c r="X113" s="112"/>
      <c r="Y113" s="112"/>
      <c r="Z113" s="106"/>
      <c r="AA113" s="106"/>
      <c r="AB113" s="106"/>
      <c r="AC113" s="106"/>
      <c r="AD113" s="106"/>
      <c r="AE113" s="106"/>
      <c r="AF113" s="106"/>
      <c r="AG113" s="106" t="s">
        <v>151</v>
      </c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</row>
    <row r="114" spans="1:60" outlineLevel="1" x14ac:dyDescent="0.2">
      <c r="A114" s="120">
        <v>41</v>
      </c>
      <c r="B114" s="121" t="s">
        <v>336</v>
      </c>
      <c r="C114" s="136" t="s">
        <v>337</v>
      </c>
      <c r="D114" s="122" t="s">
        <v>211</v>
      </c>
      <c r="E114" s="123">
        <v>1</v>
      </c>
      <c r="F114" s="124"/>
      <c r="G114" s="125">
        <f>ROUND(E114*F114,2)</f>
        <v>0</v>
      </c>
      <c r="H114" s="124">
        <v>25.72</v>
      </c>
      <c r="I114" s="125">
        <f>ROUND(E114*H114,2)</f>
        <v>25.72</v>
      </c>
      <c r="J114" s="124">
        <v>224.28</v>
      </c>
      <c r="K114" s="125">
        <f>ROUND(E114*J114,2)</f>
        <v>224.28</v>
      </c>
      <c r="L114" s="125">
        <v>21</v>
      </c>
      <c r="M114" s="125">
        <f>G114*(1+L114/100)</f>
        <v>0</v>
      </c>
      <c r="N114" s="123">
        <v>6.7000000000000002E-4</v>
      </c>
      <c r="O114" s="123">
        <f>ROUND(E114*N114,2)</f>
        <v>0</v>
      </c>
      <c r="P114" s="123">
        <v>2E-3</v>
      </c>
      <c r="Q114" s="123">
        <f>ROUND(E114*P114,2)</f>
        <v>0</v>
      </c>
      <c r="R114" s="125"/>
      <c r="S114" s="125" t="s">
        <v>167</v>
      </c>
      <c r="T114" s="126" t="s">
        <v>146</v>
      </c>
      <c r="U114" s="112">
        <v>0.35</v>
      </c>
      <c r="V114" s="112">
        <f>ROUND(E114*U114,2)</f>
        <v>0.35</v>
      </c>
      <c r="W114" s="112"/>
      <c r="X114" s="112" t="s">
        <v>196</v>
      </c>
      <c r="Y114" s="112" t="s">
        <v>148</v>
      </c>
      <c r="Z114" s="106"/>
      <c r="AA114" s="106"/>
      <c r="AB114" s="106"/>
      <c r="AC114" s="106"/>
      <c r="AD114" s="106"/>
      <c r="AE114" s="106"/>
      <c r="AF114" s="106"/>
      <c r="AG114" s="106" t="s">
        <v>197</v>
      </c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</row>
    <row r="115" spans="1:60" outlineLevel="2" x14ac:dyDescent="0.2">
      <c r="A115" s="109"/>
      <c r="B115" s="110"/>
      <c r="C115" s="331" t="s">
        <v>333</v>
      </c>
      <c r="D115" s="332"/>
      <c r="E115" s="332"/>
      <c r="F115" s="332"/>
      <c r="G115" s="332"/>
      <c r="H115" s="112"/>
      <c r="I115" s="112"/>
      <c r="J115" s="112"/>
      <c r="K115" s="112"/>
      <c r="L115" s="112"/>
      <c r="M115" s="112"/>
      <c r="N115" s="111"/>
      <c r="O115" s="111"/>
      <c r="P115" s="111"/>
      <c r="Q115" s="111"/>
      <c r="R115" s="112"/>
      <c r="S115" s="112"/>
      <c r="T115" s="112"/>
      <c r="U115" s="112"/>
      <c r="V115" s="112"/>
      <c r="W115" s="112"/>
      <c r="X115" s="112"/>
      <c r="Y115" s="112"/>
      <c r="Z115" s="106"/>
      <c r="AA115" s="106"/>
      <c r="AB115" s="106"/>
      <c r="AC115" s="106"/>
      <c r="AD115" s="106"/>
      <c r="AE115" s="106"/>
      <c r="AF115" s="106"/>
      <c r="AG115" s="106" t="s">
        <v>151</v>
      </c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</row>
    <row r="116" spans="1:60" ht="22.5" outlineLevel="1" x14ac:dyDescent="0.2">
      <c r="A116" s="128">
        <v>42</v>
      </c>
      <c r="B116" s="129" t="s">
        <v>338</v>
      </c>
      <c r="C116" s="137" t="s">
        <v>339</v>
      </c>
      <c r="D116" s="130" t="s">
        <v>340</v>
      </c>
      <c r="E116" s="131">
        <v>48</v>
      </c>
      <c r="F116" s="132"/>
      <c r="G116" s="133">
        <f>ROUND(E116*F116,2)</f>
        <v>0</v>
      </c>
      <c r="H116" s="132">
        <v>0</v>
      </c>
      <c r="I116" s="133">
        <f>ROUND(E116*H116,2)</f>
        <v>0</v>
      </c>
      <c r="J116" s="132">
        <v>503</v>
      </c>
      <c r="K116" s="133">
        <f>ROUND(E116*J116,2)</f>
        <v>24144</v>
      </c>
      <c r="L116" s="133">
        <v>21</v>
      </c>
      <c r="M116" s="133">
        <f>G116*(1+L116/100)</f>
        <v>0</v>
      </c>
      <c r="N116" s="131">
        <v>0</v>
      </c>
      <c r="O116" s="131">
        <f>ROUND(E116*N116,2)</f>
        <v>0</v>
      </c>
      <c r="P116" s="131">
        <v>0</v>
      </c>
      <c r="Q116" s="131">
        <f>ROUND(E116*P116,2)</f>
        <v>0</v>
      </c>
      <c r="R116" s="133" t="s">
        <v>341</v>
      </c>
      <c r="S116" s="133" t="s">
        <v>145</v>
      </c>
      <c r="T116" s="134" t="s">
        <v>195</v>
      </c>
      <c r="U116" s="112">
        <v>1</v>
      </c>
      <c r="V116" s="112">
        <f>ROUND(E116*U116,2)</f>
        <v>48</v>
      </c>
      <c r="W116" s="112"/>
      <c r="X116" s="112" t="s">
        <v>342</v>
      </c>
      <c r="Y116" s="112" t="s">
        <v>148</v>
      </c>
      <c r="Z116" s="106"/>
      <c r="AA116" s="106"/>
      <c r="AB116" s="106"/>
      <c r="AC116" s="106"/>
      <c r="AD116" s="106"/>
      <c r="AE116" s="106"/>
      <c r="AF116" s="106"/>
      <c r="AG116" s="106" t="s">
        <v>343</v>
      </c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</row>
    <row r="117" spans="1:60" x14ac:dyDescent="0.2">
      <c r="A117" s="114" t="s">
        <v>140</v>
      </c>
      <c r="B117" s="115" t="s">
        <v>84</v>
      </c>
      <c r="C117" s="135" t="s">
        <v>85</v>
      </c>
      <c r="D117" s="116"/>
      <c r="E117" s="117"/>
      <c r="F117" s="118"/>
      <c r="G117" s="118">
        <f>SUMIF(AG118:AG119,"&lt;&gt;NOR",G118:G119)</f>
        <v>0</v>
      </c>
      <c r="H117" s="118"/>
      <c r="I117" s="118">
        <f>SUM(I118:I119)</f>
        <v>0</v>
      </c>
      <c r="J117" s="118"/>
      <c r="K117" s="118">
        <f>SUM(K118:K119)</f>
        <v>2544</v>
      </c>
      <c r="L117" s="118"/>
      <c r="M117" s="118">
        <f>SUM(M118:M119)</f>
        <v>0</v>
      </c>
      <c r="N117" s="117"/>
      <c r="O117" s="117">
        <f>SUM(O118:O119)</f>
        <v>0</v>
      </c>
      <c r="P117" s="117"/>
      <c r="Q117" s="117">
        <f>SUM(Q118:Q119)</f>
        <v>0.01</v>
      </c>
      <c r="R117" s="118"/>
      <c r="S117" s="118"/>
      <c r="T117" s="119"/>
      <c r="U117" s="113"/>
      <c r="V117" s="113">
        <f>SUM(V118:V119)</f>
        <v>2.33</v>
      </c>
      <c r="W117" s="113"/>
      <c r="X117" s="113"/>
      <c r="Y117" s="113"/>
      <c r="AG117" t="s">
        <v>141</v>
      </c>
    </row>
    <row r="118" spans="1:60" outlineLevel="1" x14ac:dyDescent="0.2">
      <c r="A118" s="128">
        <v>43</v>
      </c>
      <c r="B118" s="129" t="s">
        <v>344</v>
      </c>
      <c r="C118" s="137" t="s">
        <v>345</v>
      </c>
      <c r="D118" s="130" t="s">
        <v>211</v>
      </c>
      <c r="E118" s="131">
        <v>1</v>
      </c>
      <c r="F118" s="132"/>
      <c r="G118" s="133">
        <f>ROUND(E118*F118,2)</f>
        <v>0</v>
      </c>
      <c r="H118" s="132">
        <v>0</v>
      </c>
      <c r="I118" s="133">
        <f>ROUND(E118*H118,2)</f>
        <v>0</v>
      </c>
      <c r="J118" s="132">
        <v>564</v>
      </c>
      <c r="K118" s="133">
        <f>ROUND(E118*J118,2)</f>
        <v>564</v>
      </c>
      <c r="L118" s="133">
        <v>21</v>
      </c>
      <c r="M118" s="133">
        <f>G118*(1+L118/100)</f>
        <v>0</v>
      </c>
      <c r="N118" s="131">
        <v>0</v>
      </c>
      <c r="O118" s="131">
        <f>ROUND(E118*N118,2)</f>
        <v>0</v>
      </c>
      <c r="P118" s="131">
        <v>4.45E-3</v>
      </c>
      <c r="Q118" s="131">
        <f>ROUND(E118*P118,2)</f>
        <v>0</v>
      </c>
      <c r="R118" s="133"/>
      <c r="S118" s="133" t="s">
        <v>145</v>
      </c>
      <c r="T118" s="134" t="s">
        <v>195</v>
      </c>
      <c r="U118" s="112">
        <v>0.96799999999999997</v>
      </c>
      <c r="V118" s="112">
        <f>ROUND(E118*U118,2)</f>
        <v>0.97</v>
      </c>
      <c r="W118" s="112"/>
      <c r="X118" s="112" t="s">
        <v>196</v>
      </c>
      <c r="Y118" s="112" t="s">
        <v>148</v>
      </c>
      <c r="Z118" s="106"/>
      <c r="AA118" s="106"/>
      <c r="AB118" s="106"/>
      <c r="AC118" s="106"/>
      <c r="AD118" s="106"/>
      <c r="AE118" s="106"/>
      <c r="AF118" s="106"/>
      <c r="AG118" s="106" t="s">
        <v>197</v>
      </c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</row>
    <row r="119" spans="1:60" ht="22.5" outlineLevel="1" x14ac:dyDescent="0.2">
      <c r="A119" s="128">
        <v>44</v>
      </c>
      <c r="B119" s="129" t="s">
        <v>346</v>
      </c>
      <c r="C119" s="137" t="s">
        <v>347</v>
      </c>
      <c r="D119" s="130" t="s">
        <v>211</v>
      </c>
      <c r="E119" s="131">
        <v>1</v>
      </c>
      <c r="F119" s="132"/>
      <c r="G119" s="133">
        <f>ROUND(E119*F119,2)</f>
        <v>0</v>
      </c>
      <c r="H119" s="132">
        <v>0</v>
      </c>
      <c r="I119" s="133">
        <f>ROUND(E119*H119,2)</f>
        <v>0</v>
      </c>
      <c r="J119" s="132">
        <v>1980</v>
      </c>
      <c r="K119" s="133">
        <f>ROUND(E119*J119,2)</f>
        <v>1980</v>
      </c>
      <c r="L119" s="133">
        <v>21</v>
      </c>
      <c r="M119" s="133">
        <f>G119*(1+L119/100)</f>
        <v>0</v>
      </c>
      <c r="N119" s="131">
        <v>0</v>
      </c>
      <c r="O119" s="131">
        <f>ROUND(E119*N119,2)</f>
        <v>0</v>
      </c>
      <c r="P119" s="131">
        <v>8.8999999999999999E-3</v>
      </c>
      <c r="Q119" s="131">
        <f>ROUND(E119*P119,2)</f>
        <v>0.01</v>
      </c>
      <c r="R119" s="133"/>
      <c r="S119" s="133" t="s">
        <v>167</v>
      </c>
      <c r="T119" s="134" t="s">
        <v>146</v>
      </c>
      <c r="U119" s="112">
        <v>1.3640000000000001</v>
      </c>
      <c r="V119" s="112">
        <f>ROUND(E119*U119,2)</f>
        <v>1.36</v>
      </c>
      <c r="W119" s="112"/>
      <c r="X119" s="112" t="s">
        <v>196</v>
      </c>
      <c r="Y119" s="112" t="s">
        <v>148</v>
      </c>
      <c r="Z119" s="106"/>
      <c r="AA119" s="106"/>
      <c r="AB119" s="106"/>
      <c r="AC119" s="106"/>
      <c r="AD119" s="106"/>
      <c r="AE119" s="106"/>
      <c r="AF119" s="106"/>
      <c r="AG119" s="106" t="s">
        <v>197</v>
      </c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</row>
    <row r="120" spans="1:60" x14ac:dyDescent="0.2">
      <c r="A120" s="114" t="s">
        <v>140</v>
      </c>
      <c r="B120" s="115" t="s">
        <v>86</v>
      </c>
      <c r="C120" s="135" t="s">
        <v>87</v>
      </c>
      <c r="D120" s="116"/>
      <c r="E120" s="117"/>
      <c r="F120" s="118"/>
      <c r="G120" s="118">
        <f>SUMIF(AG121:AG121,"&lt;&gt;NOR",G121:G121)</f>
        <v>0</v>
      </c>
      <c r="H120" s="118"/>
      <c r="I120" s="118">
        <f>SUM(I121:I121)</f>
        <v>0</v>
      </c>
      <c r="J120" s="118"/>
      <c r="K120" s="118">
        <f>SUM(K121:K121)</f>
        <v>21832.25</v>
      </c>
      <c r="L120" s="118"/>
      <c r="M120" s="118">
        <f>SUM(M121:M121)</f>
        <v>0</v>
      </c>
      <c r="N120" s="117"/>
      <c r="O120" s="117">
        <f>SUM(O121:O121)</f>
        <v>0</v>
      </c>
      <c r="P120" s="117"/>
      <c r="Q120" s="117">
        <f>SUM(Q121:Q121)</f>
        <v>0</v>
      </c>
      <c r="R120" s="118"/>
      <c r="S120" s="118"/>
      <c r="T120" s="119"/>
      <c r="U120" s="113"/>
      <c r="V120" s="113">
        <f>SUM(V121:V121)</f>
        <v>39.79</v>
      </c>
      <c r="W120" s="113"/>
      <c r="X120" s="113"/>
      <c r="Y120" s="113"/>
      <c r="AG120" t="s">
        <v>141</v>
      </c>
    </row>
    <row r="121" spans="1:60" outlineLevel="1" x14ac:dyDescent="0.2">
      <c r="A121" s="128">
        <v>45</v>
      </c>
      <c r="B121" s="129" t="s">
        <v>348</v>
      </c>
      <c r="C121" s="137" t="s">
        <v>349</v>
      </c>
      <c r="D121" s="130" t="s">
        <v>208</v>
      </c>
      <c r="E121" s="131">
        <v>46.7</v>
      </c>
      <c r="F121" s="132"/>
      <c r="G121" s="133">
        <f>ROUND(E121*F121,2)</f>
        <v>0</v>
      </c>
      <c r="H121" s="132">
        <v>0</v>
      </c>
      <c r="I121" s="133">
        <f>ROUND(E121*H121,2)</f>
        <v>0</v>
      </c>
      <c r="J121" s="132">
        <v>467.5</v>
      </c>
      <c r="K121" s="133">
        <f>ROUND(E121*J121,2)</f>
        <v>21832.25</v>
      </c>
      <c r="L121" s="133">
        <v>21</v>
      </c>
      <c r="M121" s="133">
        <f>G121*(1+L121/100)</f>
        <v>0</v>
      </c>
      <c r="N121" s="131">
        <v>0</v>
      </c>
      <c r="O121" s="131">
        <f>ROUND(E121*N121,2)</f>
        <v>0</v>
      </c>
      <c r="P121" s="131">
        <v>0</v>
      </c>
      <c r="Q121" s="131">
        <f>ROUND(E121*P121,2)</f>
        <v>0</v>
      </c>
      <c r="R121" s="133"/>
      <c r="S121" s="133" t="s">
        <v>145</v>
      </c>
      <c r="T121" s="134" t="s">
        <v>195</v>
      </c>
      <c r="U121" s="112">
        <v>0.85199999999999998</v>
      </c>
      <c r="V121" s="112">
        <f>ROUND(E121*U121,2)</f>
        <v>39.79</v>
      </c>
      <c r="W121" s="112"/>
      <c r="X121" s="112" t="s">
        <v>196</v>
      </c>
      <c r="Y121" s="112" t="s">
        <v>148</v>
      </c>
      <c r="Z121" s="106"/>
      <c r="AA121" s="106"/>
      <c r="AB121" s="106"/>
      <c r="AC121" s="106"/>
      <c r="AD121" s="106"/>
      <c r="AE121" s="106"/>
      <c r="AF121" s="106"/>
      <c r="AG121" s="106" t="s">
        <v>197</v>
      </c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</row>
    <row r="122" spans="1:60" x14ac:dyDescent="0.2">
      <c r="A122" s="114" t="s">
        <v>140</v>
      </c>
      <c r="B122" s="115" t="s">
        <v>88</v>
      </c>
      <c r="C122" s="135" t="s">
        <v>89</v>
      </c>
      <c r="D122" s="116"/>
      <c r="E122" s="117"/>
      <c r="F122" s="118"/>
      <c r="G122" s="118">
        <f>SUMIF(AG123:AG125,"&lt;&gt;NOR",G123:G125)</f>
        <v>0</v>
      </c>
      <c r="H122" s="118"/>
      <c r="I122" s="118">
        <f>SUM(I123:I125)</f>
        <v>11018.25</v>
      </c>
      <c r="J122" s="118"/>
      <c r="K122" s="118">
        <f>SUM(K123:K125)</f>
        <v>3798.4</v>
      </c>
      <c r="L122" s="118"/>
      <c r="M122" s="118">
        <f>SUM(M123:M125)</f>
        <v>0</v>
      </c>
      <c r="N122" s="117"/>
      <c r="O122" s="117">
        <f>SUM(O123:O125)</f>
        <v>0.16</v>
      </c>
      <c r="P122" s="117"/>
      <c r="Q122" s="117">
        <f>SUM(Q123:Q125)</f>
        <v>0</v>
      </c>
      <c r="R122" s="118"/>
      <c r="S122" s="118"/>
      <c r="T122" s="119"/>
      <c r="U122" s="113"/>
      <c r="V122" s="113">
        <f>SUM(V123:V125)</f>
        <v>6.53</v>
      </c>
      <c r="W122" s="113"/>
      <c r="X122" s="113"/>
      <c r="Y122" s="113"/>
      <c r="AG122" t="s">
        <v>141</v>
      </c>
    </row>
    <row r="123" spans="1:60" ht="33.75" outlineLevel="1" x14ac:dyDescent="0.2">
      <c r="A123" s="120">
        <v>46</v>
      </c>
      <c r="B123" s="121" t="s">
        <v>350</v>
      </c>
      <c r="C123" s="136" t="s">
        <v>351</v>
      </c>
      <c r="D123" s="122" t="s">
        <v>217</v>
      </c>
      <c r="E123" s="123">
        <v>28.38438</v>
      </c>
      <c r="F123" s="124"/>
      <c r="G123" s="125">
        <f>ROUND(E123*F123,2)</f>
        <v>0</v>
      </c>
      <c r="H123" s="124">
        <v>388.18</v>
      </c>
      <c r="I123" s="125">
        <f>ROUND(E123*H123,2)</f>
        <v>11018.25</v>
      </c>
      <c r="J123" s="124">
        <v>133.82</v>
      </c>
      <c r="K123" s="125">
        <f>ROUND(E123*J123,2)</f>
        <v>3798.4</v>
      </c>
      <c r="L123" s="125">
        <v>21</v>
      </c>
      <c r="M123" s="125">
        <f>G123*(1+L123/100)</f>
        <v>0</v>
      </c>
      <c r="N123" s="123">
        <v>5.47E-3</v>
      </c>
      <c r="O123" s="123">
        <f>ROUND(E123*N123,2)</f>
        <v>0.16</v>
      </c>
      <c r="P123" s="123">
        <v>0</v>
      </c>
      <c r="Q123" s="123">
        <f>ROUND(E123*P123,2)</f>
        <v>0</v>
      </c>
      <c r="R123" s="125"/>
      <c r="S123" s="125" t="s">
        <v>145</v>
      </c>
      <c r="T123" s="126" t="s">
        <v>195</v>
      </c>
      <c r="U123" s="112">
        <v>0.22991</v>
      </c>
      <c r="V123" s="112">
        <f>ROUND(E123*U123,2)</f>
        <v>6.53</v>
      </c>
      <c r="W123" s="112"/>
      <c r="X123" s="112" t="s">
        <v>196</v>
      </c>
      <c r="Y123" s="112" t="s">
        <v>148</v>
      </c>
      <c r="Z123" s="106"/>
      <c r="AA123" s="106"/>
      <c r="AB123" s="106"/>
      <c r="AC123" s="106"/>
      <c r="AD123" s="106"/>
      <c r="AE123" s="106"/>
      <c r="AF123" s="106"/>
      <c r="AG123" s="106" t="s">
        <v>197</v>
      </c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</row>
    <row r="124" spans="1:60" ht="22.5" outlineLevel="2" x14ac:dyDescent="0.2">
      <c r="A124" s="109"/>
      <c r="B124" s="110"/>
      <c r="C124" s="331" t="s">
        <v>352</v>
      </c>
      <c r="D124" s="332"/>
      <c r="E124" s="332"/>
      <c r="F124" s="332"/>
      <c r="G124" s="332"/>
      <c r="H124" s="112"/>
      <c r="I124" s="112"/>
      <c r="J124" s="112"/>
      <c r="K124" s="112"/>
      <c r="L124" s="112"/>
      <c r="M124" s="112"/>
      <c r="N124" s="111"/>
      <c r="O124" s="111"/>
      <c r="P124" s="111"/>
      <c r="Q124" s="111"/>
      <c r="R124" s="112"/>
      <c r="S124" s="112"/>
      <c r="T124" s="112"/>
      <c r="U124" s="112"/>
      <c r="V124" s="112"/>
      <c r="W124" s="112"/>
      <c r="X124" s="112"/>
      <c r="Y124" s="112"/>
      <c r="Z124" s="106"/>
      <c r="AA124" s="106"/>
      <c r="AB124" s="106"/>
      <c r="AC124" s="106"/>
      <c r="AD124" s="106"/>
      <c r="AE124" s="106"/>
      <c r="AF124" s="106"/>
      <c r="AG124" s="106" t="s">
        <v>151</v>
      </c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27" t="str">
        <f>C124</f>
        <v>Provedení očištění povrchu a natavení jedné vrstvy modifikovaného asfaltového pásu včetně dodávky materiálů.</v>
      </c>
      <c r="BB124" s="106"/>
      <c r="BC124" s="106"/>
      <c r="BD124" s="106"/>
      <c r="BE124" s="106"/>
      <c r="BF124" s="106"/>
      <c r="BG124" s="106"/>
      <c r="BH124" s="106"/>
    </row>
    <row r="125" spans="1:60" outlineLevel="2" x14ac:dyDescent="0.2">
      <c r="A125" s="109"/>
      <c r="B125" s="110"/>
      <c r="C125" s="142" t="s">
        <v>353</v>
      </c>
      <c r="D125" s="140"/>
      <c r="E125" s="141">
        <v>28.38438</v>
      </c>
      <c r="F125" s="112"/>
      <c r="G125" s="112"/>
      <c r="H125" s="112"/>
      <c r="I125" s="112"/>
      <c r="J125" s="112"/>
      <c r="K125" s="112"/>
      <c r="L125" s="112"/>
      <c r="M125" s="112"/>
      <c r="N125" s="111"/>
      <c r="O125" s="111"/>
      <c r="P125" s="111"/>
      <c r="Q125" s="111"/>
      <c r="R125" s="112"/>
      <c r="S125" s="112"/>
      <c r="T125" s="112"/>
      <c r="U125" s="112"/>
      <c r="V125" s="112"/>
      <c r="W125" s="112"/>
      <c r="X125" s="112"/>
      <c r="Y125" s="112"/>
      <c r="Z125" s="106"/>
      <c r="AA125" s="106"/>
      <c r="AB125" s="106"/>
      <c r="AC125" s="106"/>
      <c r="AD125" s="106"/>
      <c r="AE125" s="106"/>
      <c r="AF125" s="106"/>
      <c r="AG125" s="106" t="s">
        <v>199</v>
      </c>
      <c r="AH125" s="106">
        <v>0</v>
      </c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</row>
    <row r="126" spans="1:60" x14ac:dyDescent="0.2">
      <c r="A126" s="114" t="s">
        <v>140</v>
      </c>
      <c r="B126" s="115" t="s">
        <v>90</v>
      </c>
      <c r="C126" s="135" t="s">
        <v>91</v>
      </c>
      <c r="D126" s="116"/>
      <c r="E126" s="117"/>
      <c r="F126" s="118"/>
      <c r="G126" s="118">
        <f>SUMIF(AG127:AG128,"&lt;&gt;NOR",G127:G128)</f>
        <v>0</v>
      </c>
      <c r="H126" s="118"/>
      <c r="I126" s="118">
        <f>SUM(I127:I128)</f>
        <v>20505.82</v>
      </c>
      <c r="J126" s="118"/>
      <c r="K126" s="118">
        <f>SUM(K127:K128)</f>
        <v>4494.18</v>
      </c>
      <c r="L126" s="118"/>
      <c r="M126" s="118">
        <f>SUM(M127:M128)</f>
        <v>0</v>
      </c>
      <c r="N126" s="117"/>
      <c r="O126" s="117">
        <f>SUM(O127:O128)</f>
        <v>0</v>
      </c>
      <c r="P126" s="117"/>
      <c r="Q126" s="117">
        <f>SUM(Q127:Q128)</f>
        <v>0</v>
      </c>
      <c r="R126" s="118"/>
      <c r="S126" s="118"/>
      <c r="T126" s="119"/>
      <c r="U126" s="113"/>
      <c r="V126" s="113">
        <f>SUM(V127:V128)</f>
        <v>0.5</v>
      </c>
      <c r="W126" s="113"/>
      <c r="X126" s="113"/>
      <c r="Y126" s="113"/>
      <c r="AG126" t="s">
        <v>141</v>
      </c>
    </row>
    <row r="127" spans="1:60" ht="22.5" outlineLevel="1" x14ac:dyDescent="0.2">
      <c r="A127" s="120">
        <v>47</v>
      </c>
      <c r="B127" s="121" t="s">
        <v>354</v>
      </c>
      <c r="C127" s="136" t="s">
        <v>355</v>
      </c>
      <c r="D127" s="122" t="s">
        <v>166</v>
      </c>
      <c r="E127" s="123">
        <v>1</v>
      </c>
      <c r="F127" s="124"/>
      <c r="G127" s="125">
        <f>ROUND(E127*F127,2)</f>
        <v>0</v>
      </c>
      <c r="H127" s="124">
        <v>20505.82</v>
      </c>
      <c r="I127" s="125">
        <f>ROUND(E127*H127,2)</f>
        <v>20505.82</v>
      </c>
      <c r="J127" s="124">
        <v>4494.18</v>
      </c>
      <c r="K127" s="125">
        <f>ROUND(E127*J127,2)</f>
        <v>4494.18</v>
      </c>
      <c r="L127" s="125">
        <v>21</v>
      </c>
      <c r="M127" s="125">
        <f>G127*(1+L127/100)</f>
        <v>0</v>
      </c>
      <c r="N127" s="123">
        <v>1.0499999999999999E-3</v>
      </c>
      <c r="O127" s="123">
        <f>ROUND(E127*N127,2)</f>
        <v>0</v>
      </c>
      <c r="P127" s="123">
        <v>0</v>
      </c>
      <c r="Q127" s="123">
        <f>ROUND(E127*P127,2)</f>
        <v>0</v>
      </c>
      <c r="R127" s="125"/>
      <c r="S127" s="125" t="s">
        <v>167</v>
      </c>
      <c r="T127" s="126" t="s">
        <v>146</v>
      </c>
      <c r="U127" s="112">
        <v>0.5</v>
      </c>
      <c r="V127" s="112">
        <f>ROUND(E127*U127,2)</f>
        <v>0.5</v>
      </c>
      <c r="W127" s="112"/>
      <c r="X127" s="112" t="s">
        <v>196</v>
      </c>
      <c r="Y127" s="112" t="s">
        <v>148</v>
      </c>
      <c r="Z127" s="106"/>
      <c r="AA127" s="106"/>
      <c r="AB127" s="106"/>
      <c r="AC127" s="106"/>
      <c r="AD127" s="106"/>
      <c r="AE127" s="106"/>
      <c r="AF127" s="106"/>
      <c r="AG127" s="106" t="s">
        <v>197</v>
      </c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</row>
    <row r="128" spans="1:60" ht="22.5" outlineLevel="2" x14ac:dyDescent="0.2">
      <c r="A128" s="109"/>
      <c r="B128" s="110"/>
      <c r="C128" s="331" t="s">
        <v>356</v>
      </c>
      <c r="D128" s="332"/>
      <c r="E128" s="332"/>
      <c r="F128" s="332"/>
      <c r="G128" s="332"/>
      <c r="H128" s="112"/>
      <c r="I128" s="112"/>
      <c r="J128" s="112"/>
      <c r="K128" s="112"/>
      <c r="L128" s="112"/>
      <c r="M128" s="112"/>
      <c r="N128" s="111"/>
      <c r="O128" s="111"/>
      <c r="P128" s="111"/>
      <c r="Q128" s="111"/>
      <c r="R128" s="112"/>
      <c r="S128" s="112"/>
      <c r="T128" s="112"/>
      <c r="U128" s="112"/>
      <c r="V128" s="112"/>
      <c r="W128" s="112"/>
      <c r="X128" s="112"/>
      <c r="Y128" s="112"/>
      <c r="Z128" s="106"/>
      <c r="AA128" s="106"/>
      <c r="AB128" s="106"/>
      <c r="AC128" s="106"/>
      <c r="AD128" s="106"/>
      <c r="AE128" s="106"/>
      <c r="AF128" s="106"/>
      <c r="AG128" s="106" t="s">
        <v>151</v>
      </c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27" t="str">
        <f>C128</f>
        <v>Montáž manžety ke stěně nebo stropu pomocí rozpěrné hmoždinky se šroubem. Cena obsahuje i dodávku manžety a spojovacích prostředků.</v>
      </c>
      <c r="BB128" s="106"/>
      <c r="BC128" s="106"/>
      <c r="BD128" s="106"/>
      <c r="BE128" s="106"/>
      <c r="BF128" s="106"/>
      <c r="BG128" s="106"/>
      <c r="BH128" s="106"/>
    </row>
    <row r="129" spans="1:60" x14ac:dyDescent="0.2">
      <c r="A129" s="114" t="s">
        <v>140</v>
      </c>
      <c r="B129" s="115" t="s">
        <v>92</v>
      </c>
      <c r="C129" s="135" t="s">
        <v>93</v>
      </c>
      <c r="D129" s="116"/>
      <c r="E129" s="117"/>
      <c r="F129" s="118"/>
      <c r="G129" s="118">
        <f>SUMIF(AG130:AG134,"&lt;&gt;NOR",G130:G134)</f>
        <v>0</v>
      </c>
      <c r="H129" s="118"/>
      <c r="I129" s="118">
        <f>SUM(I130:I134)</f>
        <v>10450</v>
      </c>
      <c r="J129" s="118"/>
      <c r="K129" s="118">
        <f>SUM(K130:K134)</f>
        <v>8788</v>
      </c>
      <c r="L129" s="118"/>
      <c r="M129" s="118">
        <f>SUM(M130:M134)</f>
        <v>0</v>
      </c>
      <c r="N129" s="117"/>
      <c r="O129" s="117">
        <f>SUM(O130:O134)</f>
        <v>0.06</v>
      </c>
      <c r="P129" s="117"/>
      <c r="Q129" s="117">
        <f>SUM(Q130:Q134)</f>
        <v>0</v>
      </c>
      <c r="R129" s="118"/>
      <c r="S129" s="118"/>
      <c r="T129" s="119"/>
      <c r="U129" s="113"/>
      <c r="V129" s="113">
        <f>SUM(V130:V134)</f>
        <v>6.45</v>
      </c>
      <c r="W129" s="113"/>
      <c r="X129" s="113"/>
      <c r="Y129" s="113"/>
      <c r="AG129" t="s">
        <v>141</v>
      </c>
    </row>
    <row r="130" spans="1:60" outlineLevel="1" x14ac:dyDescent="0.2">
      <c r="A130" s="128">
        <v>48</v>
      </c>
      <c r="B130" s="129" t="s">
        <v>357</v>
      </c>
      <c r="C130" s="137" t="s">
        <v>358</v>
      </c>
      <c r="D130" s="130" t="s">
        <v>211</v>
      </c>
      <c r="E130" s="131">
        <v>2</v>
      </c>
      <c r="F130" s="132"/>
      <c r="G130" s="133">
        <f>ROUND(E130*F130,2)</f>
        <v>0</v>
      </c>
      <c r="H130" s="132">
        <v>0</v>
      </c>
      <c r="I130" s="133">
        <f>ROUND(E130*H130,2)</f>
        <v>0</v>
      </c>
      <c r="J130" s="132">
        <v>1426</v>
      </c>
      <c r="K130" s="133">
        <f>ROUND(E130*J130,2)</f>
        <v>2852</v>
      </c>
      <c r="L130" s="133">
        <v>21</v>
      </c>
      <c r="M130" s="133">
        <f>G130*(1+L130/100)</f>
        <v>0</v>
      </c>
      <c r="N130" s="131">
        <v>0</v>
      </c>
      <c r="O130" s="131">
        <f>ROUND(E130*N130,2)</f>
        <v>0</v>
      </c>
      <c r="P130" s="131">
        <v>0</v>
      </c>
      <c r="Q130" s="131">
        <f>ROUND(E130*P130,2)</f>
        <v>0</v>
      </c>
      <c r="R130" s="133"/>
      <c r="S130" s="133" t="s">
        <v>145</v>
      </c>
      <c r="T130" s="134" t="s">
        <v>195</v>
      </c>
      <c r="U130" s="112">
        <v>2.4500000000000002</v>
      </c>
      <c r="V130" s="112">
        <f>ROUND(E130*U130,2)</f>
        <v>4.9000000000000004</v>
      </c>
      <c r="W130" s="112"/>
      <c r="X130" s="112" t="s">
        <v>196</v>
      </c>
      <c r="Y130" s="112" t="s">
        <v>148</v>
      </c>
      <c r="Z130" s="106"/>
      <c r="AA130" s="106"/>
      <c r="AB130" s="106"/>
      <c r="AC130" s="106"/>
      <c r="AD130" s="106"/>
      <c r="AE130" s="106"/>
      <c r="AF130" s="106"/>
      <c r="AG130" s="106" t="s">
        <v>197</v>
      </c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</row>
    <row r="131" spans="1:60" ht="22.5" outlineLevel="1" x14ac:dyDescent="0.2">
      <c r="A131" s="128">
        <v>49</v>
      </c>
      <c r="B131" s="129" t="s">
        <v>359</v>
      </c>
      <c r="C131" s="137" t="s">
        <v>360</v>
      </c>
      <c r="D131" s="130" t="s">
        <v>211</v>
      </c>
      <c r="E131" s="131">
        <v>2</v>
      </c>
      <c r="F131" s="132"/>
      <c r="G131" s="133">
        <f>ROUND(E131*F131,2)</f>
        <v>0</v>
      </c>
      <c r="H131" s="132">
        <v>0</v>
      </c>
      <c r="I131" s="133">
        <f>ROUND(E131*H131,2)</f>
        <v>0</v>
      </c>
      <c r="J131" s="132">
        <v>493</v>
      </c>
      <c r="K131" s="133">
        <f>ROUND(E131*J131,2)</f>
        <v>986</v>
      </c>
      <c r="L131" s="133">
        <v>21</v>
      </c>
      <c r="M131" s="133">
        <f>G131*(1+L131/100)</f>
        <v>0</v>
      </c>
      <c r="N131" s="131">
        <v>0</v>
      </c>
      <c r="O131" s="131">
        <f>ROUND(E131*N131,2)</f>
        <v>0</v>
      </c>
      <c r="P131" s="131">
        <v>0</v>
      </c>
      <c r="Q131" s="131">
        <f>ROUND(E131*P131,2)</f>
        <v>0</v>
      </c>
      <c r="R131" s="133"/>
      <c r="S131" s="133" t="s">
        <v>145</v>
      </c>
      <c r="T131" s="134" t="s">
        <v>195</v>
      </c>
      <c r="U131" s="112">
        <v>0.77500000000000002</v>
      </c>
      <c r="V131" s="112">
        <f>ROUND(E131*U131,2)</f>
        <v>1.55</v>
      </c>
      <c r="W131" s="112"/>
      <c r="X131" s="112" t="s">
        <v>196</v>
      </c>
      <c r="Y131" s="112" t="s">
        <v>148</v>
      </c>
      <c r="Z131" s="106"/>
      <c r="AA131" s="106"/>
      <c r="AB131" s="106"/>
      <c r="AC131" s="106"/>
      <c r="AD131" s="106"/>
      <c r="AE131" s="106"/>
      <c r="AF131" s="106"/>
      <c r="AG131" s="106" t="s">
        <v>197</v>
      </c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</row>
    <row r="132" spans="1:60" ht="33.75" outlineLevel="1" x14ac:dyDescent="0.2">
      <c r="A132" s="128">
        <v>50</v>
      </c>
      <c r="B132" s="129" t="s">
        <v>361</v>
      </c>
      <c r="C132" s="137" t="s">
        <v>362</v>
      </c>
      <c r="D132" s="130" t="s">
        <v>166</v>
      </c>
      <c r="E132" s="131">
        <v>1</v>
      </c>
      <c r="F132" s="132"/>
      <c r="G132" s="133">
        <f>ROUND(E132*F132,2)</f>
        <v>0</v>
      </c>
      <c r="H132" s="132">
        <v>0</v>
      </c>
      <c r="I132" s="133">
        <f>ROUND(E132*H132,2)</f>
        <v>0</v>
      </c>
      <c r="J132" s="132">
        <v>2450</v>
      </c>
      <c r="K132" s="133">
        <f>ROUND(E132*J132,2)</f>
        <v>2450</v>
      </c>
      <c r="L132" s="133">
        <v>21</v>
      </c>
      <c r="M132" s="133">
        <f>G132*(1+L132/100)</f>
        <v>0</v>
      </c>
      <c r="N132" s="131">
        <v>0</v>
      </c>
      <c r="O132" s="131">
        <f>ROUND(E132*N132,2)</f>
        <v>0</v>
      </c>
      <c r="P132" s="131">
        <v>0</v>
      </c>
      <c r="Q132" s="131">
        <f>ROUND(E132*P132,2)</f>
        <v>0</v>
      </c>
      <c r="R132" s="133"/>
      <c r="S132" s="133" t="s">
        <v>167</v>
      </c>
      <c r="T132" s="134" t="s">
        <v>146</v>
      </c>
      <c r="U132" s="112">
        <v>0</v>
      </c>
      <c r="V132" s="112">
        <f>ROUND(E132*U132,2)</f>
        <v>0</v>
      </c>
      <c r="W132" s="112"/>
      <c r="X132" s="112" t="s">
        <v>196</v>
      </c>
      <c r="Y132" s="112" t="s">
        <v>148</v>
      </c>
      <c r="Z132" s="106"/>
      <c r="AA132" s="106"/>
      <c r="AB132" s="106"/>
      <c r="AC132" s="106"/>
      <c r="AD132" s="106"/>
      <c r="AE132" s="106"/>
      <c r="AF132" s="106"/>
      <c r="AG132" s="106" t="s">
        <v>197</v>
      </c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</row>
    <row r="133" spans="1:60" ht="22.5" outlineLevel="1" x14ac:dyDescent="0.2">
      <c r="A133" s="128">
        <v>51</v>
      </c>
      <c r="B133" s="129" t="s">
        <v>363</v>
      </c>
      <c r="C133" s="137" t="s">
        <v>364</v>
      </c>
      <c r="D133" s="130" t="s">
        <v>166</v>
      </c>
      <c r="E133" s="131">
        <v>1</v>
      </c>
      <c r="F133" s="132"/>
      <c r="G133" s="133">
        <f>ROUND(E133*F133,2)</f>
        <v>0</v>
      </c>
      <c r="H133" s="132">
        <v>0</v>
      </c>
      <c r="I133" s="133">
        <f>ROUND(E133*H133,2)</f>
        <v>0</v>
      </c>
      <c r="J133" s="132">
        <v>2500</v>
      </c>
      <c r="K133" s="133">
        <f>ROUND(E133*J133,2)</f>
        <v>2500</v>
      </c>
      <c r="L133" s="133">
        <v>21</v>
      </c>
      <c r="M133" s="133">
        <f>G133*(1+L133/100)</f>
        <v>0</v>
      </c>
      <c r="N133" s="131">
        <v>0</v>
      </c>
      <c r="O133" s="131">
        <f>ROUND(E133*N133,2)</f>
        <v>0</v>
      </c>
      <c r="P133" s="131">
        <v>0</v>
      </c>
      <c r="Q133" s="131">
        <f>ROUND(E133*P133,2)</f>
        <v>0</v>
      </c>
      <c r="R133" s="133"/>
      <c r="S133" s="133" t="s">
        <v>167</v>
      </c>
      <c r="T133" s="134" t="s">
        <v>146</v>
      </c>
      <c r="U133" s="112">
        <v>0</v>
      </c>
      <c r="V133" s="112">
        <f>ROUND(E133*U133,2)</f>
        <v>0</v>
      </c>
      <c r="W133" s="112"/>
      <c r="X133" s="112" t="s">
        <v>196</v>
      </c>
      <c r="Y133" s="112" t="s">
        <v>148</v>
      </c>
      <c r="Z133" s="106"/>
      <c r="AA133" s="106"/>
      <c r="AB133" s="106"/>
      <c r="AC133" s="106"/>
      <c r="AD133" s="106"/>
      <c r="AE133" s="106"/>
      <c r="AF133" s="106"/>
      <c r="AG133" s="106" t="s">
        <v>197</v>
      </c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</row>
    <row r="134" spans="1:60" ht="33.75" outlineLevel="1" x14ac:dyDescent="0.2">
      <c r="A134" s="128">
        <v>52</v>
      </c>
      <c r="B134" s="129" t="s">
        <v>365</v>
      </c>
      <c r="C134" s="137" t="s">
        <v>366</v>
      </c>
      <c r="D134" s="130" t="s">
        <v>211</v>
      </c>
      <c r="E134" s="131">
        <v>2</v>
      </c>
      <c r="F134" s="132"/>
      <c r="G134" s="133">
        <f>ROUND(E134*F134,2)</f>
        <v>0</v>
      </c>
      <c r="H134" s="132">
        <v>5225</v>
      </c>
      <c r="I134" s="133">
        <f>ROUND(E134*H134,2)</f>
        <v>10450</v>
      </c>
      <c r="J134" s="132">
        <v>0</v>
      </c>
      <c r="K134" s="133">
        <f>ROUND(E134*J134,2)</f>
        <v>0</v>
      </c>
      <c r="L134" s="133">
        <v>21</v>
      </c>
      <c r="M134" s="133">
        <f>G134*(1+L134/100)</f>
        <v>0</v>
      </c>
      <c r="N134" s="131">
        <v>2.9000000000000001E-2</v>
      </c>
      <c r="O134" s="131">
        <f>ROUND(E134*N134,2)</f>
        <v>0.06</v>
      </c>
      <c r="P134" s="131">
        <v>0</v>
      </c>
      <c r="Q134" s="131">
        <f>ROUND(E134*P134,2)</f>
        <v>0</v>
      </c>
      <c r="R134" s="133" t="s">
        <v>241</v>
      </c>
      <c r="S134" s="133" t="s">
        <v>145</v>
      </c>
      <c r="T134" s="134" t="s">
        <v>195</v>
      </c>
      <c r="U134" s="112">
        <v>0</v>
      </c>
      <c r="V134" s="112">
        <f>ROUND(E134*U134,2)</f>
        <v>0</v>
      </c>
      <c r="W134" s="112"/>
      <c r="X134" s="112" t="s">
        <v>242</v>
      </c>
      <c r="Y134" s="112" t="s">
        <v>148</v>
      </c>
      <c r="Z134" s="106"/>
      <c r="AA134" s="106"/>
      <c r="AB134" s="106"/>
      <c r="AC134" s="106"/>
      <c r="AD134" s="106"/>
      <c r="AE134" s="106"/>
      <c r="AF134" s="106"/>
      <c r="AG134" s="106" t="s">
        <v>243</v>
      </c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</row>
    <row r="135" spans="1:60" x14ac:dyDescent="0.2">
      <c r="A135" s="114" t="s">
        <v>140</v>
      </c>
      <c r="B135" s="115" t="s">
        <v>94</v>
      </c>
      <c r="C135" s="135" t="s">
        <v>95</v>
      </c>
      <c r="D135" s="116"/>
      <c r="E135" s="117"/>
      <c r="F135" s="118"/>
      <c r="G135" s="118">
        <f>SUMIF(AG136:AG143,"&lt;&gt;NOR",G136:G143)</f>
        <v>0</v>
      </c>
      <c r="H135" s="118"/>
      <c r="I135" s="118">
        <f>SUM(I136:I143)</f>
        <v>75111.41</v>
      </c>
      <c r="J135" s="118"/>
      <c r="K135" s="118">
        <f>SUM(K136:K143)</f>
        <v>40701.870000000003</v>
      </c>
      <c r="L135" s="118"/>
      <c r="M135" s="118">
        <f>SUM(M136:M143)</f>
        <v>0</v>
      </c>
      <c r="N135" s="117"/>
      <c r="O135" s="117">
        <f>SUM(O136:O143)</f>
        <v>0.5</v>
      </c>
      <c r="P135" s="117"/>
      <c r="Q135" s="117">
        <f>SUM(Q136:Q143)</f>
        <v>0</v>
      </c>
      <c r="R135" s="118"/>
      <c r="S135" s="118"/>
      <c r="T135" s="119"/>
      <c r="U135" s="113"/>
      <c r="V135" s="113">
        <f>SUM(V136:V143)</f>
        <v>64.95</v>
      </c>
      <c r="W135" s="113"/>
      <c r="X135" s="113"/>
      <c r="Y135" s="113"/>
      <c r="AG135" t="s">
        <v>141</v>
      </c>
    </row>
    <row r="136" spans="1:60" outlineLevel="1" x14ac:dyDescent="0.2">
      <c r="A136" s="120">
        <v>53</v>
      </c>
      <c r="B136" s="121" t="s">
        <v>367</v>
      </c>
      <c r="C136" s="136" t="s">
        <v>368</v>
      </c>
      <c r="D136" s="122" t="s">
        <v>217</v>
      </c>
      <c r="E136" s="123">
        <v>69.100999999999999</v>
      </c>
      <c r="F136" s="124"/>
      <c r="G136" s="125">
        <f>ROUND(E136*F136,2)</f>
        <v>0</v>
      </c>
      <c r="H136" s="124">
        <v>286.39999999999998</v>
      </c>
      <c r="I136" s="125">
        <f>ROUND(E136*H136,2)</f>
        <v>19790.53</v>
      </c>
      <c r="J136" s="124">
        <v>330.6</v>
      </c>
      <c r="K136" s="125">
        <f>ROUND(E136*J136,2)</f>
        <v>22844.79</v>
      </c>
      <c r="L136" s="125">
        <v>21</v>
      </c>
      <c r="M136" s="125">
        <f>G136*(1+L136/100)</f>
        <v>0</v>
      </c>
      <c r="N136" s="123">
        <v>2.48E-3</v>
      </c>
      <c r="O136" s="123">
        <f>ROUND(E136*N136,2)</f>
        <v>0.17</v>
      </c>
      <c r="P136" s="123">
        <v>0</v>
      </c>
      <c r="Q136" s="123">
        <f>ROUND(E136*P136,2)</f>
        <v>0</v>
      </c>
      <c r="R136" s="125"/>
      <c r="S136" s="125" t="s">
        <v>145</v>
      </c>
      <c r="T136" s="126" t="s">
        <v>195</v>
      </c>
      <c r="U136" s="112">
        <v>0.52</v>
      </c>
      <c r="V136" s="112">
        <f>ROUND(E136*U136,2)</f>
        <v>35.93</v>
      </c>
      <c r="W136" s="112"/>
      <c r="X136" s="112" t="s">
        <v>196</v>
      </c>
      <c r="Y136" s="112" t="s">
        <v>148</v>
      </c>
      <c r="Z136" s="106"/>
      <c r="AA136" s="106"/>
      <c r="AB136" s="106"/>
      <c r="AC136" s="106"/>
      <c r="AD136" s="106"/>
      <c r="AE136" s="106"/>
      <c r="AF136" s="106"/>
      <c r="AG136" s="106" t="s">
        <v>197</v>
      </c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</row>
    <row r="137" spans="1:60" outlineLevel="2" x14ac:dyDescent="0.2">
      <c r="A137" s="109"/>
      <c r="B137" s="110"/>
      <c r="C137" s="331" t="s">
        <v>369</v>
      </c>
      <c r="D137" s="332"/>
      <c r="E137" s="332"/>
      <c r="F137" s="332"/>
      <c r="G137" s="332"/>
      <c r="H137" s="112"/>
      <c r="I137" s="112"/>
      <c r="J137" s="112"/>
      <c r="K137" s="112"/>
      <c r="L137" s="112"/>
      <c r="M137" s="112"/>
      <c r="N137" s="111"/>
      <c r="O137" s="111"/>
      <c r="P137" s="111"/>
      <c r="Q137" s="111"/>
      <c r="R137" s="112"/>
      <c r="S137" s="112"/>
      <c r="T137" s="112"/>
      <c r="U137" s="112"/>
      <c r="V137" s="112"/>
      <c r="W137" s="112"/>
      <c r="X137" s="112"/>
      <c r="Y137" s="112"/>
      <c r="Z137" s="106"/>
      <c r="AA137" s="106"/>
      <c r="AB137" s="106"/>
      <c r="AC137" s="106"/>
      <c r="AD137" s="106"/>
      <c r="AE137" s="106"/>
      <c r="AF137" s="106"/>
      <c r="AG137" s="106" t="s">
        <v>151</v>
      </c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</row>
    <row r="138" spans="1:60" outlineLevel="2" x14ac:dyDescent="0.2">
      <c r="A138" s="109"/>
      <c r="B138" s="110"/>
      <c r="C138" s="142" t="s">
        <v>306</v>
      </c>
      <c r="D138" s="140"/>
      <c r="E138" s="141">
        <v>15.96</v>
      </c>
      <c r="F138" s="112"/>
      <c r="G138" s="112"/>
      <c r="H138" s="112"/>
      <c r="I138" s="112"/>
      <c r="J138" s="112"/>
      <c r="K138" s="112"/>
      <c r="L138" s="112"/>
      <c r="M138" s="112"/>
      <c r="N138" s="111"/>
      <c r="O138" s="111"/>
      <c r="P138" s="111"/>
      <c r="Q138" s="111"/>
      <c r="R138" s="112"/>
      <c r="S138" s="112"/>
      <c r="T138" s="112"/>
      <c r="U138" s="112"/>
      <c r="V138" s="112"/>
      <c r="W138" s="112"/>
      <c r="X138" s="112"/>
      <c r="Y138" s="112"/>
      <c r="Z138" s="106"/>
      <c r="AA138" s="106"/>
      <c r="AB138" s="106"/>
      <c r="AC138" s="106"/>
      <c r="AD138" s="106"/>
      <c r="AE138" s="106"/>
      <c r="AF138" s="106"/>
      <c r="AG138" s="106" t="s">
        <v>199</v>
      </c>
      <c r="AH138" s="106">
        <v>0</v>
      </c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</row>
    <row r="139" spans="1:60" outlineLevel="3" x14ac:dyDescent="0.2">
      <c r="A139" s="109"/>
      <c r="B139" s="110"/>
      <c r="C139" s="142" t="s">
        <v>307</v>
      </c>
      <c r="D139" s="140"/>
      <c r="E139" s="141">
        <v>30.24</v>
      </c>
      <c r="F139" s="112"/>
      <c r="G139" s="112"/>
      <c r="H139" s="112"/>
      <c r="I139" s="112"/>
      <c r="J139" s="112"/>
      <c r="K139" s="112"/>
      <c r="L139" s="112"/>
      <c r="M139" s="112"/>
      <c r="N139" s="111"/>
      <c r="O139" s="111"/>
      <c r="P139" s="111"/>
      <c r="Q139" s="111"/>
      <c r="R139" s="112"/>
      <c r="S139" s="112"/>
      <c r="T139" s="112"/>
      <c r="U139" s="112"/>
      <c r="V139" s="112"/>
      <c r="W139" s="112"/>
      <c r="X139" s="112"/>
      <c r="Y139" s="112"/>
      <c r="Z139" s="106"/>
      <c r="AA139" s="106"/>
      <c r="AB139" s="106"/>
      <c r="AC139" s="106"/>
      <c r="AD139" s="106"/>
      <c r="AE139" s="106"/>
      <c r="AF139" s="106"/>
      <c r="AG139" s="106" t="s">
        <v>199</v>
      </c>
      <c r="AH139" s="106">
        <v>0</v>
      </c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</row>
    <row r="140" spans="1:60" outlineLevel="3" x14ac:dyDescent="0.2">
      <c r="A140" s="109"/>
      <c r="B140" s="110"/>
      <c r="C140" s="142" t="s">
        <v>308</v>
      </c>
      <c r="D140" s="140"/>
      <c r="E140" s="141">
        <v>2.726</v>
      </c>
      <c r="F140" s="112"/>
      <c r="G140" s="112"/>
      <c r="H140" s="112"/>
      <c r="I140" s="112"/>
      <c r="J140" s="112"/>
      <c r="K140" s="112"/>
      <c r="L140" s="112"/>
      <c r="M140" s="112"/>
      <c r="N140" s="111"/>
      <c r="O140" s="111"/>
      <c r="P140" s="111"/>
      <c r="Q140" s="111"/>
      <c r="R140" s="112"/>
      <c r="S140" s="112"/>
      <c r="T140" s="112"/>
      <c r="U140" s="112"/>
      <c r="V140" s="112"/>
      <c r="W140" s="112"/>
      <c r="X140" s="112"/>
      <c r="Y140" s="112"/>
      <c r="Z140" s="106"/>
      <c r="AA140" s="106"/>
      <c r="AB140" s="106"/>
      <c r="AC140" s="106"/>
      <c r="AD140" s="106"/>
      <c r="AE140" s="106"/>
      <c r="AF140" s="106"/>
      <c r="AG140" s="106" t="s">
        <v>199</v>
      </c>
      <c r="AH140" s="106">
        <v>0</v>
      </c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</row>
    <row r="141" spans="1:60" outlineLevel="3" x14ac:dyDescent="0.2">
      <c r="A141" s="109"/>
      <c r="B141" s="110"/>
      <c r="C141" s="142" t="s">
        <v>309</v>
      </c>
      <c r="D141" s="140"/>
      <c r="E141" s="141">
        <v>8.5500000000000007</v>
      </c>
      <c r="F141" s="112"/>
      <c r="G141" s="112"/>
      <c r="H141" s="112"/>
      <c r="I141" s="112"/>
      <c r="J141" s="112"/>
      <c r="K141" s="112"/>
      <c r="L141" s="112"/>
      <c r="M141" s="112"/>
      <c r="N141" s="111"/>
      <c r="O141" s="111"/>
      <c r="P141" s="111"/>
      <c r="Q141" s="111"/>
      <c r="R141" s="112"/>
      <c r="S141" s="112"/>
      <c r="T141" s="112"/>
      <c r="U141" s="112"/>
      <c r="V141" s="112"/>
      <c r="W141" s="112"/>
      <c r="X141" s="112"/>
      <c r="Y141" s="112"/>
      <c r="Z141" s="106"/>
      <c r="AA141" s="106"/>
      <c r="AB141" s="106"/>
      <c r="AC141" s="106"/>
      <c r="AD141" s="106"/>
      <c r="AE141" s="106"/>
      <c r="AF141" s="106"/>
      <c r="AG141" s="106" t="s">
        <v>199</v>
      </c>
      <c r="AH141" s="106">
        <v>0</v>
      </c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</row>
    <row r="142" spans="1:60" outlineLevel="3" x14ac:dyDescent="0.2">
      <c r="A142" s="109"/>
      <c r="B142" s="110"/>
      <c r="C142" s="142" t="s">
        <v>310</v>
      </c>
      <c r="D142" s="140"/>
      <c r="E142" s="141">
        <v>11.625</v>
      </c>
      <c r="F142" s="112"/>
      <c r="G142" s="112"/>
      <c r="H142" s="112"/>
      <c r="I142" s="112"/>
      <c r="J142" s="112"/>
      <c r="K142" s="112"/>
      <c r="L142" s="112"/>
      <c r="M142" s="112"/>
      <c r="N142" s="111"/>
      <c r="O142" s="111"/>
      <c r="P142" s="111"/>
      <c r="Q142" s="111"/>
      <c r="R142" s="112"/>
      <c r="S142" s="112"/>
      <c r="T142" s="112"/>
      <c r="U142" s="112"/>
      <c r="V142" s="112"/>
      <c r="W142" s="112"/>
      <c r="X142" s="112"/>
      <c r="Y142" s="112"/>
      <c r="Z142" s="106"/>
      <c r="AA142" s="106"/>
      <c r="AB142" s="106"/>
      <c r="AC142" s="106"/>
      <c r="AD142" s="106"/>
      <c r="AE142" s="106"/>
      <c r="AF142" s="106"/>
      <c r="AG142" s="106" t="s">
        <v>199</v>
      </c>
      <c r="AH142" s="106">
        <v>0</v>
      </c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</row>
    <row r="143" spans="1:60" ht="22.5" outlineLevel="1" x14ac:dyDescent="0.2">
      <c r="A143" s="128">
        <v>54</v>
      </c>
      <c r="B143" s="129" t="s">
        <v>370</v>
      </c>
      <c r="C143" s="137" t="s">
        <v>371</v>
      </c>
      <c r="D143" s="130" t="s">
        <v>217</v>
      </c>
      <c r="E143" s="131">
        <v>69.100999999999999</v>
      </c>
      <c r="F143" s="132"/>
      <c r="G143" s="133">
        <f>ROUND(E143*F143,2)</f>
        <v>0</v>
      </c>
      <c r="H143" s="132">
        <v>800.58</v>
      </c>
      <c r="I143" s="133">
        <f>ROUND(E143*H143,2)</f>
        <v>55320.88</v>
      </c>
      <c r="J143" s="132">
        <v>258.42</v>
      </c>
      <c r="K143" s="133">
        <f>ROUND(E143*J143,2)</f>
        <v>17857.080000000002</v>
      </c>
      <c r="L143" s="133">
        <v>21</v>
      </c>
      <c r="M143" s="133">
        <f>G143*(1+L143/100)</f>
        <v>0</v>
      </c>
      <c r="N143" s="131">
        <v>4.7299999999999998E-3</v>
      </c>
      <c r="O143" s="131">
        <f>ROUND(E143*N143,2)</f>
        <v>0.33</v>
      </c>
      <c r="P143" s="131">
        <v>0</v>
      </c>
      <c r="Q143" s="131">
        <f>ROUND(E143*P143,2)</f>
        <v>0</v>
      </c>
      <c r="R143" s="133"/>
      <c r="S143" s="133" t="s">
        <v>145</v>
      </c>
      <c r="T143" s="134" t="s">
        <v>195</v>
      </c>
      <c r="U143" s="112">
        <v>0.42</v>
      </c>
      <c r="V143" s="112">
        <f>ROUND(E143*U143,2)</f>
        <v>29.02</v>
      </c>
      <c r="W143" s="112"/>
      <c r="X143" s="112" t="s">
        <v>196</v>
      </c>
      <c r="Y143" s="112" t="s">
        <v>148</v>
      </c>
      <c r="Z143" s="106"/>
      <c r="AA143" s="106"/>
      <c r="AB143" s="106"/>
      <c r="AC143" s="106"/>
      <c r="AD143" s="106"/>
      <c r="AE143" s="106"/>
      <c r="AF143" s="106"/>
      <c r="AG143" s="106" t="s">
        <v>197</v>
      </c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</row>
    <row r="144" spans="1:60" x14ac:dyDescent="0.2">
      <c r="A144" s="114" t="s">
        <v>140</v>
      </c>
      <c r="B144" s="115" t="s">
        <v>96</v>
      </c>
      <c r="C144" s="135" t="s">
        <v>97</v>
      </c>
      <c r="D144" s="116"/>
      <c r="E144" s="117"/>
      <c r="F144" s="118"/>
      <c r="G144" s="118">
        <f>SUMIF(AG145:AG159,"&lt;&gt;NOR",G145:G159)</f>
        <v>0</v>
      </c>
      <c r="H144" s="118"/>
      <c r="I144" s="118">
        <f>SUM(I145:I159)</f>
        <v>145284.92000000001</v>
      </c>
      <c r="J144" s="118"/>
      <c r="K144" s="118">
        <f>SUM(K145:K159)</f>
        <v>56325.75</v>
      </c>
      <c r="L144" s="118"/>
      <c r="M144" s="118">
        <f>SUM(M145:M159)</f>
        <v>0</v>
      </c>
      <c r="N144" s="117"/>
      <c r="O144" s="117">
        <f>SUM(O145:O159)</f>
        <v>0.46</v>
      </c>
      <c r="P144" s="117"/>
      <c r="Q144" s="117">
        <f>SUM(Q145:Q159)</f>
        <v>0.4</v>
      </c>
      <c r="R144" s="118"/>
      <c r="S144" s="118"/>
      <c r="T144" s="119"/>
      <c r="U144" s="113"/>
      <c r="V144" s="113">
        <f>SUM(V145:V159)</f>
        <v>90.77</v>
      </c>
      <c r="W144" s="113"/>
      <c r="X144" s="113"/>
      <c r="Y144" s="113"/>
      <c r="AG144" t="s">
        <v>141</v>
      </c>
    </row>
    <row r="145" spans="1:60" outlineLevel="1" x14ac:dyDescent="0.2">
      <c r="A145" s="120">
        <v>55</v>
      </c>
      <c r="B145" s="121" t="s">
        <v>372</v>
      </c>
      <c r="C145" s="136" t="s">
        <v>373</v>
      </c>
      <c r="D145" s="122" t="s">
        <v>292</v>
      </c>
      <c r="E145" s="123">
        <v>127.2</v>
      </c>
      <c r="F145" s="124"/>
      <c r="G145" s="125">
        <f>ROUND(E145*F145,2)</f>
        <v>0</v>
      </c>
      <c r="H145" s="124">
        <v>48.05</v>
      </c>
      <c r="I145" s="125">
        <f>ROUND(E145*H145,2)</f>
        <v>6111.96</v>
      </c>
      <c r="J145" s="124">
        <v>146.44999999999999</v>
      </c>
      <c r="K145" s="125">
        <f>ROUND(E145*J145,2)</f>
        <v>18628.439999999999</v>
      </c>
      <c r="L145" s="125">
        <v>21</v>
      </c>
      <c r="M145" s="125">
        <f>G145*(1+L145/100)</f>
        <v>0</v>
      </c>
      <c r="N145" s="123">
        <v>1.4999999999999999E-4</v>
      </c>
      <c r="O145" s="123">
        <f>ROUND(E145*N145,2)</f>
        <v>0.02</v>
      </c>
      <c r="P145" s="123">
        <v>0</v>
      </c>
      <c r="Q145" s="123">
        <f>ROUND(E145*P145,2)</f>
        <v>0</v>
      </c>
      <c r="R145" s="125"/>
      <c r="S145" s="125" t="s">
        <v>145</v>
      </c>
      <c r="T145" s="126" t="s">
        <v>195</v>
      </c>
      <c r="U145" s="112">
        <v>0.23</v>
      </c>
      <c r="V145" s="112">
        <f>ROUND(E145*U145,2)</f>
        <v>29.26</v>
      </c>
      <c r="W145" s="112"/>
      <c r="X145" s="112" t="s">
        <v>196</v>
      </c>
      <c r="Y145" s="112" t="s">
        <v>148</v>
      </c>
      <c r="Z145" s="106"/>
      <c r="AA145" s="106"/>
      <c r="AB145" s="106"/>
      <c r="AC145" s="106"/>
      <c r="AD145" s="106"/>
      <c r="AE145" s="106"/>
      <c r="AF145" s="106"/>
      <c r="AG145" s="106" t="s">
        <v>197</v>
      </c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</row>
    <row r="146" spans="1:60" outlineLevel="2" x14ac:dyDescent="0.2">
      <c r="A146" s="109"/>
      <c r="B146" s="110"/>
      <c r="C146" s="331" t="s">
        <v>374</v>
      </c>
      <c r="D146" s="332"/>
      <c r="E146" s="332"/>
      <c r="F146" s="332"/>
      <c r="G146" s="332"/>
      <c r="H146" s="112"/>
      <c r="I146" s="112"/>
      <c r="J146" s="112"/>
      <c r="K146" s="112"/>
      <c r="L146" s="112"/>
      <c r="M146" s="112"/>
      <c r="N146" s="111"/>
      <c r="O146" s="111"/>
      <c r="P146" s="111"/>
      <c r="Q146" s="111"/>
      <c r="R146" s="112"/>
      <c r="S146" s="112"/>
      <c r="T146" s="112"/>
      <c r="U146" s="112"/>
      <c r="V146" s="112"/>
      <c r="W146" s="112"/>
      <c r="X146" s="112"/>
      <c r="Y146" s="112"/>
      <c r="Z146" s="106"/>
      <c r="AA146" s="106"/>
      <c r="AB146" s="106"/>
      <c r="AC146" s="106"/>
      <c r="AD146" s="106"/>
      <c r="AE146" s="106"/>
      <c r="AF146" s="106"/>
      <c r="AG146" s="106" t="s">
        <v>151</v>
      </c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</row>
    <row r="147" spans="1:60" outlineLevel="1" x14ac:dyDescent="0.2">
      <c r="A147" s="128">
        <v>56</v>
      </c>
      <c r="B147" s="129" t="s">
        <v>375</v>
      </c>
      <c r="C147" s="137" t="s">
        <v>376</v>
      </c>
      <c r="D147" s="130" t="s">
        <v>217</v>
      </c>
      <c r="E147" s="131">
        <v>115.54</v>
      </c>
      <c r="F147" s="132"/>
      <c r="G147" s="133">
        <f>ROUND(E147*F147,2)</f>
        <v>0</v>
      </c>
      <c r="H147" s="132">
        <v>0</v>
      </c>
      <c r="I147" s="133">
        <f>ROUND(E147*H147,2)</f>
        <v>0</v>
      </c>
      <c r="J147" s="132">
        <v>52.7</v>
      </c>
      <c r="K147" s="133">
        <f>ROUND(E147*J147,2)</f>
        <v>6088.96</v>
      </c>
      <c r="L147" s="133">
        <v>21</v>
      </c>
      <c r="M147" s="133">
        <f>G147*(1+L147/100)</f>
        <v>0</v>
      </c>
      <c r="N147" s="131">
        <v>0</v>
      </c>
      <c r="O147" s="131">
        <f>ROUND(E147*N147,2)</f>
        <v>0</v>
      </c>
      <c r="P147" s="131">
        <v>3.5000000000000001E-3</v>
      </c>
      <c r="Q147" s="131">
        <f>ROUND(E147*P147,2)</f>
        <v>0.4</v>
      </c>
      <c r="R147" s="133"/>
      <c r="S147" s="133" t="s">
        <v>145</v>
      </c>
      <c r="T147" s="134" t="s">
        <v>195</v>
      </c>
      <c r="U147" s="112">
        <v>0.105</v>
      </c>
      <c r="V147" s="112">
        <f>ROUND(E147*U147,2)</f>
        <v>12.13</v>
      </c>
      <c r="W147" s="112"/>
      <c r="X147" s="112" t="s">
        <v>196</v>
      </c>
      <c r="Y147" s="112" t="s">
        <v>148</v>
      </c>
      <c r="Z147" s="106"/>
      <c r="AA147" s="106"/>
      <c r="AB147" s="106"/>
      <c r="AC147" s="106"/>
      <c r="AD147" s="106"/>
      <c r="AE147" s="106"/>
      <c r="AF147" s="106"/>
      <c r="AG147" s="106" t="s">
        <v>197</v>
      </c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</row>
    <row r="148" spans="1:60" ht="22.5" outlineLevel="1" x14ac:dyDescent="0.2">
      <c r="A148" s="120">
        <v>57</v>
      </c>
      <c r="B148" s="121" t="s">
        <v>377</v>
      </c>
      <c r="C148" s="136" t="s">
        <v>378</v>
      </c>
      <c r="D148" s="122" t="s">
        <v>217</v>
      </c>
      <c r="E148" s="123">
        <v>115.54</v>
      </c>
      <c r="F148" s="124"/>
      <c r="G148" s="125">
        <f>ROUND(E148*F148,2)</f>
        <v>0</v>
      </c>
      <c r="H148" s="124">
        <v>56.89</v>
      </c>
      <c r="I148" s="125">
        <f>ROUND(E148*H148,2)</f>
        <v>6573.07</v>
      </c>
      <c r="J148" s="124">
        <v>241.61</v>
      </c>
      <c r="K148" s="125">
        <f>ROUND(E148*J148,2)</f>
        <v>27915.62</v>
      </c>
      <c r="L148" s="125">
        <v>21</v>
      </c>
      <c r="M148" s="125">
        <f>G148*(1+L148/100)</f>
        <v>0</v>
      </c>
      <c r="N148" s="123">
        <v>2.3000000000000001E-4</v>
      </c>
      <c r="O148" s="123">
        <f>ROUND(E148*N148,2)</f>
        <v>0.03</v>
      </c>
      <c r="P148" s="123">
        <v>0</v>
      </c>
      <c r="Q148" s="123">
        <f>ROUND(E148*P148,2)</f>
        <v>0</v>
      </c>
      <c r="R148" s="125"/>
      <c r="S148" s="125" t="s">
        <v>145</v>
      </c>
      <c r="T148" s="126" t="s">
        <v>195</v>
      </c>
      <c r="U148" s="112">
        <v>0.38</v>
      </c>
      <c r="V148" s="112">
        <f>ROUND(E148*U148,2)</f>
        <v>43.91</v>
      </c>
      <c r="W148" s="112"/>
      <c r="X148" s="112" t="s">
        <v>196</v>
      </c>
      <c r="Y148" s="112" t="s">
        <v>148</v>
      </c>
      <c r="Z148" s="106"/>
      <c r="AA148" s="106"/>
      <c r="AB148" s="106"/>
      <c r="AC148" s="106"/>
      <c r="AD148" s="106"/>
      <c r="AE148" s="106"/>
      <c r="AF148" s="106"/>
      <c r="AG148" s="106" t="s">
        <v>197</v>
      </c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</row>
    <row r="149" spans="1:60" outlineLevel="2" x14ac:dyDescent="0.2">
      <c r="A149" s="109"/>
      <c r="B149" s="110"/>
      <c r="C149" s="142" t="s">
        <v>269</v>
      </c>
      <c r="D149" s="140"/>
      <c r="E149" s="141">
        <v>5.4</v>
      </c>
      <c r="F149" s="112"/>
      <c r="G149" s="112"/>
      <c r="H149" s="112"/>
      <c r="I149" s="112"/>
      <c r="J149" s="112"/>
      <c r="K149" s="112"/>
      <c r="L149" s="112"/>
      <c r="M149" s="112"/>
      <c r="N149" s="111"/>
      <c r="O149" s="111"/>
      <c r="P149" s="111"/>
      <c r="Q149" s="111"/>
      <c r="R149" s="112"/>
      <c r="S149" s="112"/>
      <c r="T149" s="112"/>
      <c r="U149" s="112"/>
      <c r="V149" s="112"/>
      <c r="W149" s="112"/>
      <c r="X149" s="112"/>
      <c r="Y149" s="112"/>
      <c r="Z149" s="106"/>
      <c r="AA149" s="106"/>
      <c r="AB149" s="106"/>
      <c r="AC149" s="106"/>
      <c r="AD149" s="106"/>
      <c r="AE149" s="106"/>
      <c r="AF149" s="106"/>
      <c r="AG149" s="106" t="s">
        <v>199</v>
      </c>
      <c r="AH149" s="106">
        <v>0</v>
      </c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</row>
    <row r="150" spans="1:60" outlineLevel="3" x14ac:dyDescent="0.2">
      <c r="A150" s="109"/>
      <c r="B150" s="110"/>
      <c r="C150" s="142" t="s">
        <v>270</v>
      </c>
      <c r="D150" s="140"/>
      <c r="E150" s="141">
        <v>41.04</v>
      </c>
      <c r="F150" s="112"/>
      <c r="G150" s="112"/>
      <c r="H150" s="112"/>
      <c r="I150" s="112"/>
      <c r="J150" s="112"/>
      <c r="K150" s="112"/>
      <c r="L150" s="112"/>
      <c r="M150" s="112"/>
      <c r="N150" s="111"/>
      <c r="O150" s="111"/>
      <c r="P150" s="111"/>
      <c r="Q150" s="111"/>
      <c r="R150" s="112"/>
      <c r="S150" s="112"/>
      <c r="T150" s="112"/>
      <c r="U150" s="112"/>
      <c r="V150" s="112"/>
      <c r="W150" s="112"/>
      <c r="X150" s="112"/>
      <c r="Y150" s="112"/>
      <c r="Z150" s="106"/>
      <c r="AA150" s="106"/>
      <c r="AB150" s="106"/>
      <c r="AC150" s="106"/>
      <c r="AD150" s="106"/>
      <c r="AE150" s="106"/>
      <c r="AF150" s="106"/>
      <c r="AG150" s="106" t="s">
        <v>199</v>
      </c>
      <c r="AH150" s="106">
        <v>0</v>
      </c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</row>
    <row r="151" spans="1:60" outlineLevel="3" x14ac:dyDescent="0.2">
      <c r="A151" s="109"/>
      <c r="B151" s="110"/>
      <c r="C151" s="142" t="s">
        <v>271</v>
      </c>
      <c r="D151" s="140"/>
      <c r="E151" s="141">
        <v>38.700000000000003</v>
      </c>
      <c r="F151" s="112"/>
      <c r="G151" s="112"/>
      <c r="H151" s="112"/>
      <c r="I151" s="112"/>
      <c r="J151" s="112"/>
      <c r="K151" s="112"/>
      <c r="L151" s="112"/>
      <c r="M151" s="112"/>
      <c r="N151" s="111"/>
      <c r="O151" s="111"/>
      <c r="P151" s="111"/>
      <c r="Q151" s="111"/>
      <c r="R151" s="112"/>
      <c r="S151" s="112"/>
      <c r="T151" s="112"/>
      <c r="U151" s="112"/>
      <c r="V151" s="112"/>
      <c r="W151" s="112"/>
      <c r="X151" s="112"/>
      <c r="Y151" s="112"/>
      <c r="Z151" s="106"/>
      <c r="AA151" s="106"/>
      <c r="AB151" s="106"/>
      <c r="AC151" s="106"/>
      <c r="AD151" s="106"/>
      <c r="AE151" s="106"/>
      <c r="AF151" s="106"/>
      <c r="AG151" s="106" t="s">
        <v>199</v>
      </c>
      <c r="AH151" s="106">
        <v>0</v>
      </c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</row>
    <row r="152" spans="1:60" outlineLevel="3" x14ac:dyDescent="0.2">
      <c r="A152" s="109"/>
      <c r="B152" s="110"/>
      <c r="C152" s="142" t="s">
        <v>272</v>
      </c>
      <c r="D152" s="140"/>
      <c r="E152" s="141">
        <v>12</v>
      </c>
      <c r="F152" s="112"/>
      <c r="G152" s="112"/>
      <c r="H152" s="112"/>
      <c r="I152" s="112"/>
      <c r="J152" s="112"/>
      <c r="K152" s="112"/>
      <c r="L152" s="112"/>
      <c r="M152" s="112"/>
      <c r="N152" s="111"/>
      <c r="O152" s="111"/>
      <c r="P152" s="111"/>
      <c r="Q152" s="111"/>
      <c r="R152" s="112"/>
      <c r="S152" s="112"/>
      <c r="T152" s="112"/>
      <c r="U152" s="112"/>
      <c r="V152" s="112"/>
      <c r="W152" s="112"/>
      <c r="X152" s="112"/>
      <c r="Y152" s="112"/>
      <c r="Z152" s="106"/>
      <c r="AA152" s="106"/>
      <c r="AB152" s="106"/>
      <c r="AC152" s="106"/>
      <c r="AD152" s="106"/>
      <c r="AE152" s="106"/>
      <c r="AF152" s="106"/>
      <c r="AG152" s="106" t="s">
        <v>199</v>
      </c>
      <c r="AH152" s="106">
        <v>0</v>
      </c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</row>
    <row r="153" spans="1:60" outlineLevel="3" x14ac:dyDescent="0.2">
      <c r="A153" s="109"/>
      <c r="B153" s="110"/>
      <c r="C153" s="142" t="s">
        <v>273</v>
      </c>
      <c r="D153" s="140"/>
      <c r="E153" s="141">
        <v>18.399999999999999</v>
      </c>
      <c r="F153" s="112"/>
      <c r="G153" s="112"/>
      <c r="H153" s="112"/>
      <c r="I153" s="112"/>
      <c r="J153" s="112"/>
      <c r="K153" s="112"/>
      <c r="L153" s="112"/>
      <c r="M153" s="112"/>
      <c r="N153" s="111"/>
      <c r="O153" s="111"/>
      <c r="P153" s="111"/>
      <c r="Q153" s="111"/>
      <c r="R153" s="112"/>
      <c r="S153" s="112"/>
      <c r="T153" s="112"/>
      <c r="U153" s="112"/>
      <c r="V153" s="112"/>
      <c r="W153" s="112"/>
      <c r="X153" s="112"/>
      <c r="Y153" s="112"/>
      <c r="Z153" s="106"/>
      <c r="AA153" s="106"/>
      <c r="AB153" s="106"/>
      <c r="AC153" s="106"/>
      <c r="AD153" s="106"/>
      <c r="AE153" s="106"/>
      <c r="AF153" s="106"/>
      <c r="AG153" s="106" t="s">
        <v>199</v>
      </c>
      <c r="AH153" s="106">
        <v>0</v>
      </c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</row>
    <row r="154" spans="1:60" ht="22.5" outlineLevel="1" x14ac:dyDescent="0.2">
      <c r="A154" s="128">
        <v>58</v>
      </c>
      <c r="B154" s="129" t="s">
        <v>379</v>
      </c>
      <c r="C154" s="137" t="s">
        <v>380</v>
      </c>
      <c r="D154" s="130" t="s">
        <v>292</v>
      </c>
      <c r="E154" s="131">
        <v>58</v>
      </c>
      <c r="F154" s="132"/>
      <c r="G154" s="133">
        <f>ROUND(E154*F154,2)</f>
        <v>0</v>
      </c>
      <c r="H154" s="132">
        <v>15.95</v>
      </c>
      <c r="I154" s="133">
        <f>ROUND(E154*H154,2)</f>
        <v>925.1</v>
      </c>
      <c r="J154" s="132">
        <v>49.75</v>
      </c>
      <c r="K154" s="133">
        <f>ROUND(E154*J154,2)</f>
        <v>2885.5</v>
      </c>
      <c r="L154" s="133">
        <v>21</v>
      </c>
      <c r="M154" s="133">
        <f>G154*(1+L154/100)</f>
        <v>0</v>
      </c>
      <c r="N154" s="131">
        <v>4.0000000000000003E-5</v>
      </c>
      <c r="O154" s="131">
        <f>ROUND(E154*N154,2)</f>
        <v>0</v>
      </c>
      <c r="P154" s="131">
        <v>0</v>
      </c>
      <c r="Q154" s="131">
        <f>ROUND(E154*P154,2)</f>
        <v>0</v>
      </c>
      <c r="R154" s="133"/>
      <c r="S154" s="133" t="s">
        <v>145</v>
      </c>
      <c r="T154" s="134" t="s">
        <v>195</v>
      </c>
      <c r="U154" s="112">
        <v>7.8200000000000006E-2</v>
      </c>
      <c r="V154" s="112">
        <f>ROUND(E154*U154,2)</f>
        <v>4.54</v>
      </c>
      <c r="W154" s="112"/>
      <c r="X154" s="112" t="s">
        <v>196</v>
      </c>
      <c r="Y154" s="112" t="s">
        <v>148</v>
      </c>
      <c r="Z154" s="106"/>
      <c r="AA154" s="106"/>
      <c r="AB154" s="106"/>
      <c r="AC154" s="106"/>
      <c r="AD154" s="106"/>
      <c r="AE154" s="106"/>
      <c r="AF154" s="106"/>
      <c r="AG154" s="106" t="s">
        <v>197</v>
      </c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</row>
    <row r="155" spans="1:60" outlineLevel="1" x14ac:dyDescent="0.2">
      <c r="A155" s="128">
        <v>59</v>
      </c>
      <c r="B155" s="129" t="s">
        <v>381</v>
      </c>
      <c r="C155" s="137" t="s">
        <v>382</v>
      </c>
      <c r="D155" s="130" t="s">
        <v>208</v>
      </c>
      <c r="E155" s="131">
        <v>0.45269999999999999</v>
      </c>
      <c r="F155" s="132"/>
      <c r="G155" s="133">
        <f>ROUND(E155*F155,2)</f>
        <v>0</v>
      </c>
      <c r="H155" s="132">
        <v>0</v>
      </c>
      <c r="I155" s="133">
        <f>ROUND(E155*H155,2)</f>
        <v>0</v>
      </c>
      <c r="J155" s="132">
        <v>661</v>
      </c>
      <c r="K155" s="133">
        <f>ROUND(E155*J155,2)</f>
        <v>299.23</v>
      </c>
      <c r="L155" s="133">
        <v>21</v>
      </c>
      <c r="M155" s="133">
        <f>G155*(1+L155/100)</f>
        <v>0</v>
      </c>
      <c r="N155" s="131">
        <v>0</v>
      </c>
      <c r="O155" s="131">
        <f>ROUND(E155*N155,2)</f>
        <v>0</v>
      </c>
      <c r="P155" s="131">
        <v>0</v>
      </c>
      <c r="Q155" s="131">
        <f>ROUND(E155*P155,2)</f>
        <v>0</v>
      </c>
      <c r="R155" s="133"/>
      <c r="S155" s="133" t="s">
        <v>145</v>
      </c>
      <c r="T155" s="134" t="s">
        <v>195</v>
      </c>
      <c r="U155" s="112">
        <v>1.091</v>
      </c>
      <c r="V155" s="112">
        <f>ROUND(E155*U155,2)</f>
        <v>0.49</v>
      </c>
      <c r="W155" s="112"/>
      <c r="X155" s="112" t="s">
        <v>196</v>
      </c>
      <c r="Y155" s="112" t="s">
        <v>148</v>
      </c>
      <c r="Z155" s="106"/>
      <c r="AA155" s="106"/>
      <c r="AB155" s="106"/>
      <c r="AC155" s="106"/>
      <c r="AD155" s="106"/>
      <c r="AE155" s="106"/>
      <c r="AF155" s="106"/>
      <c r="AG155" s="106" t="s">
        <v>197</v>
      </c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</row>
    <row r="156" spans="1:60" ht="22.5" outlineLevel="1" x14ac:dyDescent="0.2">
      <c r="A156" s="128">
        <v>60</v>
      </c>
      <c r="B156" s="129" t="s">
        <v>383</v>
      </c>
      <c r="C156" s="137" t="s">
        <v>384</v>
      </c>
      <c r="D156" s="130" t="s">
        <v>292</v>
      </c>
      <c r="E156" s="131">
        <v>12.7</v>
      </c>
      <c r="F156" s="132"/>
      <c r="G156" s="133">
        <f>ROUND(E156*F156,2)</f>
        <v>0</v>
      </c>
      <c r="H156" s="132">
        <v>0</v>
      </c>
      <c r="I156" s="133">
        <f>ROUND(E156*H156,2)</f>
        <v>0</v>
      </c>
      <c r="J156" s="132">
        <v>40</v>
      </c>
      <c r="K156" s="133">
        <f>ROUND(E156*J156,2)</f>
        <v>508</v>
      </c>
      <c r="L156" s="133">
        <v>21</v>
      </c>
      <c r="M156" s="133">
        <f>G156*(1+L156/100)</f>
        <v>0</v>
      </c>
      <c r="N156" s="131">
        <v>0</v>
      </c>
      <c r="O156" s="131">
        <f>ROUND(E156*N156,2)</f>
        <v>0</v>
      </c>
      <c r="P156" s="131">
        <v>8.0000000000000007E-5</v>
      </c>
      <c r="Q156" s="131">
        <f>ROUND(E156*P156,2)</f>
        <v>0</v>
      </c>
      <c r="R156" s="133"/>
      <c r="S156" s="133" t="s">
        <v>167</v>
      </c>
      <c r="T156" s="134" t="s">
        <v>146</v>
      </c>
      <c r="U156" s="112">
        <v>3.5000000000000003E-2</v>
      </c>
      <c r="V156" s="112">
        <f>ROUND(E156*U156,2)</f>
        <v>0.44</v>
      </c>
      <c r="W156" s="112"/>
      <c r="X156" s="112" t="s">
        <v>196</v>
      </c>
      <c r="Y156" s="112" t="s">
        <v>148</v>
      </c>
      <c r="Z156" s="106"/>
      <c r="AA156" s="106"/>
      <c r="AB156" s="106"/>
      <c r="AC156" s="106"/>
      <c r="AD156" s="106"/>
      <c r="AE156" s="106"/>
      <c r="AF156" s="106"/>
      <c r="AG156" s="106" t="s">
        <v>197</v>
      </c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</row>
    <row r="157" spans="1:60" ht="22.5" outlineLevel="1" x14ac:dyDescent="0.2">
      <c r="A157" s="128">
        <v>61</v>
      </c>
      <c r="B157" s="129" t="s">
        <v>385</v>
      </c>
      <c r="C157" s="137" t="s">
        <v>386</v>
      </c>
      <c r="D157" s="130" t="s">
        <v>292</v>
      </c>
      <c r="E157" s="131">
        <v>127.2</v>
      </c>
      <c r="F157" s="132"/>
      <c r="G157" s="133">
        <f>ROUND(E157*F157,2)</f>
        <v>0</v>
      </c>
      <c r="H157" s="132">
        <v>29.2</v>
      </c>
      <c r="I157" s="133">
        <f>ROUND(E157*H157,2)</f>
        <v>3714.24</v>
      </c>
      <c r="J157" s="132">
        <v>0</v>
      </c>
      <c r="K157" s="133">
        <f>ROUND(E157*J157,2)</f>
        <v>0</v>
      </c>
      <c r="L157" s="133">
        <v>21</v>
      </c>
      <c r="M157" s="133">
        <f>G157*(1+L157/100)</f>
        <v>0</v>
      </c>
      <c r="N157" s="131">
        <v>6.0000000000000002E-5</v>
      </c>
      <c r="O157" s="131">
        <f>ROUND(E157*N157,2)</f>
        <v>0.01</v>
      </c>
      <c r="P157" s="131">
        <v>0</v>
      </c>
      <c r="Q157" s="131">
        <f>ROUND(E157*P157,2)</f>
        <v>0</v>
      </c>
      <c r="R157" s="133" t="s">
        <v>241</v>
      </c>
      <c r="S157" s="133" t="s">
        <v>145</v>
      </c>
      <c r="T157" s="134" t="s">
        <v>195</v>
      </c>
      <c r="U157" s="112">
        <v>0</v>
      </c>
      <c r="V157" s="112">
        <f>ROUND(E157*U157,2)</f>
        <v>0</v>
      </c>
      <c r="W157" s="112"/>
      <c r="X157" s="112" t="s">
        <v>242</v>
      </c>
      <c r="Y157" s="112" t="s">
        <v>148</v>
      </c>
      <c r="Z157" s="106"/>
      <c r="AA157" s="106"/>
      <c r="AB157" s="106"/>
      <c r="AC157" s="106"/>
      <c r="AD157" s="106"/>
      <c r="AE157" s="106"/>
      <c r="AF157" s="106"/>
      <c r="AG157" s="106" t="s">
        <v>243</v>
      </c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</row>
    <row r="158" spans="1:60" ht="22.5" outlineLevel="1" x14ac:dyDescent="0.2">
      <c r="A158" s="120">
        <v>62</v>
      </c>
      <c r="B158" s="121" t="s">
        <v>387</v>
      </c>
      <c r="C158" s="136" t="s">
        <v>388</v>
      </c>
      <c r="D158" s="122" t="s">
        <v>217</v>
      </c>
      <c r="E158" s="123">
        <v>144.42500000000001</v>
      </c>
      <c r="F158" s="124"/>
      <c r="G158" s="125">
        <f>ROUND(E158*F158,2)</f>
        <v>0</v>
      </c>
      <c r="H158" s="124">
        <v>886</v>
      </c>
      <c r="I158" s="125">
        <f>ROUND(E158*H158,2)</f>
        <v>127960.55</v>
      </c>
      <c r="J158" s="124">
        <v>0</v>
      </c>
      <c r="K158" s="125">
        <f>ROUND(E158*J158,2)</f>
        <v>0</v>
      </c>
      <c r="L158" s="125">
        <v>21</v>
      </c>
      <c r="M158" s="125">
        <f>G158*(1+L158/100)</f>
        <v>0</v>
      </c>
      <c r="N158" s="123">
        <v>2.7499999999999998E-3</v>
      </c>
      <c r="O158" s="123">
        <f>ROUND(E158*N158,2)</f>
        <v>0.4</v>
      </c>
      <c r="P158" s="123">
        <v>0</v>
      </c>
      <c r="Q158" s="123">
        <f>ROUND(E158*P158,2)</f>
        <v>0</v>
      </c>
      <c r="R158" s="125" t="s">
        <v>241</v>
      </c>
      <c r="S158" s="125" t="s">
        <v>145</v>
      </c>
      <c r="T158" s="126" t="s">
        <v>195</v>
      </c>
      <c r="U158" s="112">
        <v>0</v>
      </c>
      <c r="V158" s="112">
        <f>ROUND(E158*U158,2)</f>
        <v>0</v>
      </c>
      <c r="W158" s="112"/>
      <c r="X158" s="112" t="s">
        <v>242</v>
      </c>
      <c r="Y158" s="112" t="s">
        <v>148</v>
      </c>
      <c r="Z158" s="106"/>
      <c r="AA158" s="106"/>
      <c r="AB158" s="106"/>
      <c r="AC158" s="106"/>
      <c r="AD158" s="106"/>
      <c r="AE158" s="106"/>
      <c r="AF158" s="106"/>
      <c r="AG158" s="106" t="s">
        <v>243</v>
      </c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</row>
    <row r="159" spans="1:60" outlineLevel="2" x14ac:dyDescent="0.2">
      <c r="A159" s="109"/>
      <c r="B159" s="110"/>
      <c r="C159" s="142" t="s">
        <v>389</v>
      </c>
      <c r="D159" s="140"/>
      <c r="E159" s="141">
        <v>144.42500000000001</v>
      </c>
      <c r="F159" s="112"/>
      <c r="G159" s="112"/>
      <c r="H159" s="112"/>
      <c r="I159" s="112"/>
      <c r="J159" s="112"/>
      <c r="K159" s="112"/>
      <c r="L159" s="112"/>
      <c r="M159" s="112"/>
      <c r="N159" s="111"/>
      <c r="O159" s="111"/>
      <c r="P159" s="111"/>
      <c r="Q159" s="111"/>
      <c r="R159" s="112"/>
      <c r="S159" s="112"/>
      <c r="T159" s="112"/>
      <c r="U159" s="112"/>
      <c r="V159" s="112"/>
      <c r="W159" s="112"/>
      <c r="X159" s="112"/>
      <c r="Y159" s="112"/>
      <c r="Z159" s="106"/>
      <c r="AA159" s="106"/>
      <c r="AB159" s="106"/>
      <c r="AC159" s="106"/>
      <c r="AD159" s="106"/>
      <c r="AE159" s="106"/>
      <c r="AF159" s="106"/>
      <c r="AG159" s="106" t="s">
        <v>199</v>
      </c>
      <c r="AH159" s="106">
        <v>0</v>
      </c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</row>
    <row r="160" spans="1:60" x14ac:dyDescent="0.2">
      <c r="A160" s="114" t="s">
        <v>140</v>
      </c>
      <c r="B160" s="115" t="s">
        <v>98</v>
      </c>
      <c r="C160" s="135" t="s">
        <v>99</v>
      </c>
      <c r="D160" s="116"/>
      <c r="E160" s="117"/>
      <c r="F160" s="118"/>
      <c r="G160" s="118">
        <f>SUMIF(AG161:AG166,"&lt;&gt;NOR",G161:G166)</f>
        <v>0</v>
      </c>
      <c r="H160" s="118"/>
      <c r="I160" s="118">
        <f>SUM(I161:I166)</f>
        <v>57561.62</v>
      </c>
      <c r="J160" s="118"/>
      <c r="K160" s="118">
        <f>SUM(K161:K166)</f>
        <v>37198.79</v>
      </c>
      <c r="L160" s="118"/>
      <c r="M160" s="118">
        <f>SUM(M161:M166)</f>
        <v>0</v>
      </c>
      <c r="N160" s="117"/>
      <c r="O160" s="117">
        <f>SUM(O161:O166)</f>
        <v>0.73</v>
      </c>
      <c r="P160" s="117"/>
      <c r="Q160" s="117">
        <f>SUM(Q161:Q166)</f>
        <v>0</v>
      </c>
      <c r="R160" s="118"/>
      <c r="S160" s="118"/>
      <c r="T160" s="119"/>
      <c r="U160" s="113"/>
      <c r="V160" s="113">
        <f>SUM(V161:V166)</f>
        <v>31.4</v>
      </c>
      <c r="W160" s="113"/>
      <c r="X160" s="113"/>
      <c r="Y160" s="113"/>
      <c r="AG160" t="s">
        <v>141</v>
      </c>
    </row>
    <row r="161" spans="1:60" ht="33.75" outlineLevel="1" x14ac:dyDescent="0.2">
      <c r="A161" s="120">
        <v>63</v>
      </c>
      <c r="B161" s="121" t="s">
        <v>390</v>
      </c>
      <c r="C161" s="136" t="s">
        <v>391</v>
      </c>
      <c r="D161" s="122" t="s">
        <v>217</v>
      </c>
      <c r="E161" s="123">
        <v>56.071249999999999</v>
      </c>
      <c r="F161" s="124"/>
      <c r="G161" s="125">
        <f>ROUND(E161*F161,2)</f>
        <v>0</v>
      </c>
      <c r="H161" s="124">
        <v>1026.58</v>
      </c>
      <c r="I161" s="125">
        <f>ROUND(E161*H161,2)</f>
        <v>57561.62</v>
      </c>
      <c r="J161" s="124">
        <v>663.42</v>
      </c>
      <c r="K161" s="125">
        <f>ROUND(E161*J161,2)</f>
        <v>37198.79</v>
      </c>
      <c r="L161" s="125">
        <v>21</v>
      </c>
      <c r="M161" s="125">
        <f>G161*(1+L161/100)</f>
        <v>0</v>
      </c>
      <c r="N161" s="123">
        <v>1.304E-2</v>
      </c>
      <c r="O161" s="123">
        <f>ROUND(E161*N161,2)</f>
        <v>0.73</v>
      </c>
      <c r="P161" s="123">
        <v>0</v>
      </c>
      <c r="Q161" s="123">
        <f>ROUND(E161*P161,2)</f>
        <v>0</v>
      </c>
      <c r="R161" s="125"/>
      <c r="S161" s="125" t="s">
        <v>167</v>
      </c>
      <c r="T161" s="126" t="s">
        <v>146</v>
      </c>
      <c r="U161" s="112">
        <v>0.56000000000000005</v>
      </c>
      <c r="V161" s="112">
        <f>ROUND(E161*U161,2)</f>
        <v>31.4</v>
      </c>
      <c r="W161" s="112"/>
      <c r="X161" s="112" t="s">
        <v>196</v>
      </c>
      <c r="Y161" s="112" t="s">
        <v>148</v>
      </c>
      <c r="Z161" s="106"/>
      <c r="AA161" s="106"/>
      <c r="AB161" s="106"/>
      <c r="AC161" s="106"/>
      <c r="AD161" s="106"/>
      <c r="AE161" s="106"/>
      <c r="AF161" s="106"/>
      <c r="AG161" s="106" t="s">
        <v>197</v>
      </c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</row>
    <row r="162" spans="1:60" outlineLevel="2" x14ac:dyDescent="0.2">
      <c r="A162" s="109"/>
      <c r="B162" s="110"/>
      <c r="C162" s="331" t="s">
        <v>392</v>
      </c>
      <c r="D162" s="332"/>
      <c r="E162" s="332"/>
      <c r="F162" s="332"/>
      <c r="G162" s="332"/>
      <c r="H162" s="112"/>
      <c r="I162" s="112"/>
      <c r="J162" s="112"/>
      <c r="K162" s="112"/>
      <c r="L162" s="112"/>
      <c r="M162" s="112"/>
      <c r="N162" s="111"/>
      <c r="O162" s="111"/>
      <c r="P162" s="111"/>
      <c r="Q162" s="111"/>
      <c r="R162" s="112"/>
      <c r="S162" s="112"/>
      <c r="T162" s="112"/>
      <c r="U162" s="112"/>
      <c r="V162" s="112"/>
      <c r="W162" s="112"/>
      <c r="X162" s="112"/>
      <c r="Y162" s="112"/>
      <c r="Z162" s="106"/>
      <c r="AA162" s="106"/>
      <c r="AB162" s="106"/>
      <c r="AC162" s="106"/>
      <c r="AD162" s="106"/>
      <c r="AE162" s="106"/>
      <c r="AF162" s="106"/>
      <c r="AG162" s="106" t="s">
        <v>151</v>
      </c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</row>
    <row r="163" spans="1:60" outlineLevel="2" x14ac:dyDescent="0.2">
      <c r="A163" s="109"/>
      <c r="B163" s="110"/>
      <c r="C163" s="142" t="s">
        <v>393</v>
      </c>
      <c r="D163" s="140"/>
      <c r="E163" s="141">
        <v>56.071249999999999</v>
      </c>
      <c r="F163" s="112"/>
      <c r="G163" s="112"/>
      <c r="H163" s="112"/>
      <c r="I163" s="112"/>
      <c r="J163" s="112"/>
      <c r="K163" s="112"/>
      <c r="L163" s="112"/>
      <c r="M163" s="112"/>
      <c r="N163" s="111"/>
      <c r="O163" s="111"/>
      <c r="P163" s="111"/>
      <c r="Q163" s="111"/>
      <c r="R163" s="112"/>
      <c r="S163" s="112"/>
      <c r="T163" s="112"/>
      <c r="U163" s="112"/>
      <c r="V163" s="112"/>
      <c r="W163" s="112"/>
      <c r="X163" s="112"/>
      <c r="Y163" s="112"/>
      <c r="Z163" s="106"/>
      <c r="AA163" s="106"/>
      <c r="AB163" s="106"/>
      <c r="AC163" s="106"/>
      <c r="AD163" s="106"/>
      <c r="AE163" s="106"/>
      <c r="AF163" s="106"/>
      <c r="AG163" s="106" t="s">
        <v>199</v>
      </c>
      <c r="AH163" s="106">
        <v>0</v>
      </c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</row>
    <row r="164" spans="1:60" outlineLevel="3" x14ac:dyDescent="0.2">
      <c r="A164" s="109"/>
      <c r="B164" s="110"/>
      <c r="C164" s="142" t="s">
        <v>258</v>
      </c>
      <c r="D164" s="140"/>
      <c r="E164" s="141"/>
      <c r="F164" s="112"/>
      <c r="G164" s="112"/>
      <c r="H164" s="112"/>
      <c r="I164" s="112"/>
      <c r="J164" s="112"/>
      <c r="K164" s="112"/>
      <c r="L164" s="112"/>
      <c r="M164" s="112"/>
      <c r="N164" s="111"/>
      <c r="O164" s="111"/>
      <c r="P164" s="111"/>
      <c r="Q164" s="111"/>
      <c r="R164" s="112"/>
      <c r="S164" s="112"/>
      <c r="T164" s="112"/>
      <c r="U164" s="112"/>
      <c r="V164" s="112"/>
      <c r="W164" s="112"/>
      <c r="X164" s="112"/>
      <c r="Y164" s="112"/>
      <c r="Z164" s="106"/>
      <c r="AA164" s="106"/>
      <c r="AB164" s="106"/>
      <c r="AC164" s="106"/>
      <c r="AD164" s="106"/>
      <c r="AE164" s="106"/>
      <c r="AF164" s="106"/>
      <c r="AG164" s="106" t="s">
        <v>199</v>
      </c>
      <c r="AH164" s="106">
        <v>0</v>
      </c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</row>
    <row r="165" spans="1:60" outlineLevel="3" x14ac:dyDescent="0.2">
      <c r="A165" s="109"/>
      <c r="B165" s="110"/>
      <c r="C165" s="142" t="s">
        <v>259</v>
      </c>
      <c r="D165" s="140"/>
      <c r="E165" s="141"/>
      <c r="F165" s="112"/>
      <c r="G165" s="112"/>
      <c r="H165" s="112"/>
      <c r="I165" s="112"/>
      <c r="J165" s="112"/>
      <c r="K165" s="112"/>
      <c r="L165" s="112"/>
      <c r="M165" s="112"/>
      <c r="N165" s="111"/>
      <c r="O165" s="111"/>
      <c r="P165" s="111"/>
      <c r="Q165" s="111"/>
      <c r="R165" s="112"/>
      <c r="S165" s="112"/>
      <c r="T165" s="112"/>
      <c r="U165" s="112"/>
      <c r="V165" s="112"/>
      <c r="W165" s="112"/>
      <c r="X165" s="112"/>
      <c r="Y165" s="112"/>
      <c r="Z165" s="106"/>
      <c r="AA165" s="106"/>
      <c r="AB165" s="106"/>
      <c r="AC165" s="106"/>
      <c r="AD165" s="106"/>
      <c r="AE165" s="106"/>
      <c r="AF165" s="106"/>
      <c r="AG165" s="106" t="s">
        <v>199</v>
      </c>
      <c r="AH165" s="106">
        <v>0</v>
      </c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</row>
    <row r="166" spans="1:60" outlineLevel="3" x14ac:dyDescent="0.2">
      <c r="A166" s="109"/>
      <c r="B166" s="110"/>
      <c r="C166" s="142" t="s">
        <v>260</v>
      </c>
      <c r="D166" s="140"/>
      <c r="E166" s="141"/>
      <c r="F166" s="112"/>
      <c r="G166" s="112"/>
      <c r="H166" s="112"/>
      <c r="I166" s="112"/>
      <c r="J166" s="112"/>
      <c r="K166" s="112"/>
      <c r="L166" s="112"/>
      <c r="M166" s="112"/>
      <c r="N166" s="111"/>
      <c r="O166" s="111"/>
      <c r="P166" s="111"/>
      <c r="Q166" s="111"/>
      <c r="R166" s="112"/>
      <c r="S166" s="112"/>
      <c r="T166" s="112"/>
      <c r="U166" s="112"/>
      <c r="V166" s="112"/>
      <c r="W166" s="112"/>
      <c r="X166" s="112"/>
      <c r="Y166" s="112"/>
      <c r="Z166" s="106"/>
      <c r="AA166" s="106"/>
      <c r="AB166" s="106"/>
      <c r="AC166" s="106"/>
      <c r="AD166" s="106"/>
      <c r="AE166" s="106"/>
      <c r="AF166" s="106"/>
      <c r="AG166" s="106" t="s">
        <v>199</v>
      </c>
      <c r="AH166" s="106">
        <v>0</v>
      </c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</row>
    <row r="167" spans="1:60" x14ac:dyDescent="0.2">
      <c r="A167" s="114" t="s">
        <v>140</v>
      </c>
      <c r="B167" s="115" t="s">
        <v>100</v>
      </c>
      <c r="C167" s="135" t="s">
        <v>101</v>
      </c>
      <c r="D167" s="116"/>
      <c r="E167" s="117"/>
      <c r="F167" s="118"/>
      <c r="G167" s="118">
        <f>SUMIF(AG168:AG173,"&lt;&gt;NOR",G168:G173)</f>
        <v>0</v>
      </c>
      <c r="H167" s="118"/>
      <c r="I167" s="118">
        <f>SUM(I168:I173)</f>
        <v>18824.07</v>
      </c>
      <c r="J167" s="118"/>
      <c r="K167" s="118">
        <f>SUM(K168:K173)</f>
        <v>33763.29</v>
      </c>
      <c r="L167" s="118"/>
      <c r="M167" s="118">
        <f>SUM(M168:M173)</f>
        <v>0</v>
      </c>
      <c r="N167" s="117"/>
      <c r="O167" s="117">
        <f>SUM(O168:O173)</f>
        <v>0.16</v>
      </c>
      <c r="P167" s="117"/>
      <c r="Q167" s="117">
        <f>SUM(Q168:Q173)</f>
        <v>0</v>
      </c>
      <c r="R167" s="118"/>
      <c r="S167" s="118"/>
      <c r="T167" s="119"/>
      <c r="U167" s="113"/>
      <c r="V167" s="113">
        <f>SUM(V168:V173)</f>
        <v>53.05</v>
      </c>
      <c r="W167" s="113"/>
      <c r="X167" s="113"/>
      <c r="Y167" s="113"/>
      <c r="AG167" t="s">
        <v>141</v>
      </c>
    </row>
    <row r="168" spans="1:60" outlineLevel="1" x14ac:dyDescent="0.2">
      <c r="A168" s="120">
        <v>64</v>
      </c>
      <c r="B168" s="121" t="s">
        <v>394</v>
      </c>
      <c r="C168" s="136" t="s">
        <v>395</v>
      </c>
      <c r="D168" s="122" t="s">
        <v>217</v>
      </c>
      <c r="E168" s="123">
        <v>394.8</v>
      </c>
      <c r="F168" s="124"/>
      <c r="G168" s="125">
        <f>ROUND(E168*F168,2)</f>
        <v>0</v>
      </c>
      <c r="H168" s="124">
        <v>6.97</v>
      </c>
      <c r="I168" s="125">
        <f>ROUND(E168*H168,2)</f>
        <v>2751.76</v>
      </c>
      <c r="J168" s="124">
        <v>20.73</v>
      </c>
      <c r="K168" s="125">
        <f>ROUND(E168*J168,2)</f>
        <v>8184.2</v>
      </c>
      <c r="L168" s="125">
        <v>21</v>
      </c>
      <c r="M168" s="125">
        <f>G168*(1+L168/100)</f>
        <v>0</v>
      </c>
      <c r="N168" s="123">
        <v>1.7000000000000001E-4</v>
      </c>
      <c r="O168" s="123">
        <f>ROUND(E168*N168,2)</f>
        <v>7.0000000000000007E-2</v>
      </c>
      <c r="P168" s="123">
        <v>0</v>
      </c>
      <c r="Q168" s="123">
        <f>ROUND(E168*P168,2)</f>
        <v>0</v>
      </c>
      <c r="R168" s="125"/>
      <c r="S168" s="125" t="s">
        <v>145</v>
      </c>
      <c r="T168" s="126" t="s">
        <v>195</v>
      </c>
      <c r="U168" s="112">
        <v>3.2480000000000002E-2</v>
      </c>
      <c r="V168" s="112">
        <f>ROUND(E168*U168,2)</f>
        <v>12.82</v>
      </c>
      <c r="W168" s="112"/>
      <c r="X168" s="112" t="s">
        <v>196</v>
      </c>
      <c r="Y168" s="112" t="s">
        <v>148</v>
      </c>
      <c r="Z168" s="106"/>
      <c r="AA168" s="106"/>
      <c r="AB168" s="106"/>
      <c r="AC168" s="106"/>
      <c r="AD168" s="106"/>
      <c r="AE168" s="106"/>
      <c r="AF168" s="106"/>
      <c r="AG168" s="106" t="s">
        <v>197</v>
      </c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</row>
    <row r="169" spans="1:60" outlineLevel="2" x14ac:dyDescent="0.2">
      <c r="A169" s="109"/>
      <c r="B169" s="110"/>
      <c r="C169" s="142" t="s">
        <v>247</v>
      </c>
      <c r="D169" s="140"/>
      <c r="E169" s="141"/>
      <c r="F169" s="112"/>
      <c r="G169" s="112"/>
      <c r="H169" s="112"/>
      <c r="I169" s="112"/>
      <c r="J169" s="112"/>
      <c r="K169" s="112"/>
      <c r="L169" s="112"/>
      <c r="M169" s="112"/>
      <c r="N169" s="111"/>
      <c r="O169" s="111"/>
      <c r="P169" s="111"/>
      <c r="Q169" s="111"/>
      <c r="R169" s="112"/>
      <c r="S169" s="112"/>
      <c r="T169" s="112"/>
      <c r="U169" s="112"/>
      <c r="V169" s="112"/>
      <c r="W169" s="112"/>
      <c r="X169" s="112"/>
      <c r="Y169" s="112"/>
      <c r="Z169" s="106"/>
      <c r="AA169" s="106"/>
      <c r="AB169" s="106"/>
      <c r="AC169" s="106"/>
      <c r="AD169" s="106"/>
      <c r="AE169" s="106"/>
      <c r="AF169" s="106"/>
      <c r="AG169" s="106" t="s">
        <v>199</v>
      </c>
      <c r="AH169" s="106">
        <v>0</v>
      </c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</row>
    <row r="170" spans="1:60" outlineLevel="3" x14ac:dyDescent="0.2">
      <c r="A170" s="109"/>
      <c r="B170" s="110"/>
      <c r="C170" s="142" t="s">
        <v>248</v>
      </c>
      <c r="D170" s="140"/>
      <c r="E170" s="141"/>
      <c r="F170" s="112"/>
      <c r="G170" s="112"/>
      <c r="H170" s="112"/>
      <c r="I170" s="112"/>
      <c r="J170" s="112"/>
      <c r="K170" s="112"/>
      <c r="L170" s="112"/>
      <c r="M170" s="112"/>
      <c r="N170" s="111"/>
      <c r="O170" s="111"/>
      <c r="P170" s="111"/>
      <c r="Q170" s="111"/>
      <c r="R170" s="112"/>
      <c r="S170" s="112"/>
      <c r="T170" s="112"/>
      <c r="U170" s="112"/>
      <c r="V170" s="112"/>
      <c r="W170" s="112"/>
      <c r="X170" s="112"/>
      <c r="Y170" s="112"/>
      <c r="Z170" s="106"/>
      <c r="AA170" s="106"/>
      <c r="AB170" s="106"/>
      <c r="AC170" s="106"/>
      <c r="AD170" s="106"/>
      <c r="AE170" s="106"/>
      <c r="AF170" s="106"/>
      <c r="AG170" s="106" t="s">
        <v>199</v>
      </c>
      <c r="AH170" s="106">
        <v>0</v>
      </c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</row>
    <row r="171" spans="1:60" outlineLevel="3" x14ac:dyDescent="0.2">
      <c r="A171" s="109"/>
      <c r="B171" s="110"/>
      <c r="C171" s="142" t="s">
        <v>249</v>
      </c>
      <c r="D171" s="140"/>
      <c r="E171" s="141"/>
      <c r="F171" s="112"/>
      <c r="G171" s="112"/>
      <c r="H171" s="112"/>
      <c r="I171" s="112"/>
      <c r="J171" s="112"/>
      <c r="K171" s="112"/>
      <c r="L171" s="112"/>
      <c r="M171" s="112"/>
      <c r="N171" s="111"/>
      <c r="O171" s="111"/>
      <c r="P171" s="111"/>
      <c r="Q171" s="111"/>
      <c r="R171" s="112"/>
      <c r="S171" s="112"/>
      <c r="T171" s="112"/>
      <c r="U171" s="112"/>
      <c r="V171" s="112"/>
      <c r="W171" s="112"/>
      <c r="X171" s="112"/>
      <c r="Y171" s="112"/>
      <c r="Z171" s="106"/>
      <c r="AA171" s="106"/>
      <c r="AB171" s="106"/>
      <c r="AC171" s="106"/>
      <c r="AD171" s="106"/>
      <c r="AE171" s="106"/>
      <c r="AF171" s="106"/>
      <c r="AG171" s="106" t="s">
        <v>199</v>
      </c>
      <c r="AH171" s="106">
        <v>0</v>
      </c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</row>
    <row r="172" spans="1:60" outlineLevel="3" x14ac:dyDescent="0.2">
      <c r="A172" s="109"/>
      <c r="B172" s="110"/>
      <c r="C172" s="142" t="s">
        <v>250</v>
      </c>
      <c r="D172" s="140"/>
      <c r="E172" s="141">
        <v>394.8</v>
      </c>
      <c r="F172" s="112"/>
      <c r="G172" s="112"/>
      <c r="H172" s="112"/>
      <c r="I172" s="112"/>
      <c r="J172" s="112"/>
      <c r="K172" s="112"/>
      <c r="L172" s="112"/>
      <c r="M172" s="112"/>
      <c r="N172" s="111"/>
      <c r="O172" s="111"/>
      <c r="P172" s="111"/>
      <c r="Q172" s="111"/>
      <c r="R172" s="112"/>
      <c r="S172" s="112"/>
      <c r="T172" s="112"/>
      <c r="U172" s="112"/>
      <c r="V172" s="112"/>
      <c r="W172" s="112"/>
      <c r="X172" s="112"/>
      <c r="Y172" s="112"/>
      <c r="Z172" s="106"/>
      <c r="AA172" s="106"/>
      <c r="AB172" s="106"/>
      <c r="AC172" s="106"/>
      <c r="AD172" s="106"/>
      <c r="AE172" s="106"/>
      <c r="AF172" s="106"/>
      <c r="AG172" s="106" t="s">
        <v>199</v>
      </c>
      <c r="AH172" s="106">
        <v>0</v>
      </c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</row>
    <row r="173" spans="1:60" outlineLevel="1" x14ac:dyDescent="0.2">
      <c r="A173" s="128">
        <v>65</v>
      </c>
      <c r="B173" s="129" t="s">
        <v>396</v>
      </c>
      <c r="C173" s="137" t="s">
        <v>397</v>
      </c>
      <c r="D173" s="130" t="s">
        <v>217</v>
      </c>
      <c r="E173" s="131">
        <v>394.8</v>
      </c>
      <c r="F173" s="132"/>
      <c r="G173" s="133">
        <f>ROUND(E173*F173,2)</f>
        <v>0</v>
      </c>
      <c r="H173" s="132">
        <v>40.71</v>
      </c>
      <c r="I173" s="133">
        <f>ROUND(E173*H173,2)</f>
        <v>16072.31</v>
      </c>
      <c r="J173" s="132">
        <v>64.790000000000006</v>
      </c>
      <c r="K173" s="133">
        <f>ROUND(E173*J173,2)</f>
        <v>25579.09</v>
      </c>
      <c r="L173" s="133">
        <v>21</v>
      </c>
      <c r="M173" s="133">
        <f>G173*(1+L173/100)</f>
        <v>0</v>
      </c>
      <c r="N173" s="131">
        <v>2.3000000000000001E-4</v>
      </c>
      <c r="O173" s="131">
        <f>ROUND(E173*N173,2)</f>
        <v>0.09</v>
      </c>
      <c r="P173" s="131">
        <v>0</v>
      </c>
      <c r="Q173" s="131">
        <f>ROUND(E173*P173,2)</f>
        <v>0</v>
      </c>
      <c r="R173" s="133"/>
      <c r="S173" s="133" t="s">
        <v>145</v>
      </c>
      <c r="T173" s="134" t="s">
        <v>195</v>
      </c>
      <c r="U173" s="112">
        <v>0.10191</v>
      </c>
      <c r="V173" s="112">
        <f>ROUND(E173*U173,2)</f>
        <v>40.229999999999997</v>
      </c>
      <c r="W173" s="112"/>
      <c r="X173" s="112" t="s">
        <v>196</v>
      </c>
      <c r="Y173" s="112" t="s">
        <v>148</v>
      </c>
      <c r="Z173" s="106"/>
      <c r="AA173" s="106"/>
      <c r="AB173" s="106"/>
      <c r="AC173" s="106"/>
      <c r="AD173" s="106"/>
      <c r="AE173" s="106"/>
      <c r="AF173" s="106"/>
      <c r="AG173" s="106" t="s">
        <v>197</v>
      </c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</row>
    <row r="174" spans="1:60" x14ac:dyDescent="0.2">
      <c r="A174" s="114" t="s">
        <v>140</v>
      </c>
      <c r="B174" s="115" t="s">
        <v>102</v>
      </c>
      <c r="C174" s="135" t="s">
        <v>103</v>
      </c>
      <c r="D174" s="116"/>
      <c r="E174" s="117"/>
      <c r="F174" s="118"/>
      <c r="G174" s="118">
        <f>SUMIF(AG175:AG176,"&lt;&gt;NOR",G175:G176)</f>
        <v>0</v>
      </c>
      <c r="H174" s="118"/>
      <c r="I174" s="118">
        <f>SUM(I175:I176)</f>
        <v>0</v>
      </c>
      <c r="J174" s="118"/>
      <c r="K174" s="118">
        <f>SUM(K175:K176)</f>
        <v>12000</v>
      </c>
      <c r="L174" s="118"/>
      <c r="M174" s="118">
        <f>SUM(M175:M176)</f>
        <v>0</v>
      </c>
      <c r="N174" s="117"/>
      <c r="O174" s="117">
        <f>SUM(O175:O176)</f>
        <v>0</v>
      </c>
      <c r="P174" s="117"/>
      <c r="Q174" s="117">
        <f>SUM(Q175:Q176)</f>
        <v>0</v>
      </c>
      <c r="R174" s="118"/>
      <c r="S174" s="118"/>
      <c r="T174" s="119"/>
      <c r="U174" s="113"/>
      <c r="V174" s="113">
        <f>SUM(V175:V176)</f>
        <v>0</v>
      </c>
      <c r="W174" s="113"/>
      <c r="X174" s="113"/>
      <c r="Y174" s="113"/>
      <c r="AG174" t="s">
        <v>141</v>
      </c>
    </row>
    <row r="175" spans="1:60" outlineLevel="1" x14ac:dyDescent="0.2">
      <c r="A175" s="128">
        <v>66</v>
      </c>
      <c r="B175" s="129" t="s">
        <v>398</v>
      </c>
      <c r="C175" s="137" t="s">
        <v>399</v>
      </c>
      <c r="D175" s="130" t="s">
        <v>166</v>
      </c>
      <c r="E175" s="131">
        <v>16</v>
      </c>
      <c r="F175" s="132"/>
      <c r="G175" s="133">
        <f>ROUND(E175*F175,2)</f>
        <v>0</v>
      </c>
      <c r="H175" s="132">
        <v>0</v>
      </c>
      <c r="I175" s="133">
        <f>ROUND(E175*H175,2)</f>
        <v>0</v>
      </c>
      <c r="J175" s="132">
        <v>250</v>
      </c>
      <c r="K175" s="133">
        <f>ROUND(E175*J175,2)</f>
        <v>4000</v>
      </c>
      <c r="L175" s="133">
        <v>21</v>
      </c>
      <c r="M175" s="133">
        <f>G175*(1+L175/100)</f>
        <v>0</v>
      </c>
      <c r="N175" s="131">
        <v>0</v>
      </c>
      <c r="O175" s="131">
        <f>ROUND(E175*N175,2)</f>
        <v>0</v>
      </c>
      <c r="P175" s="131">
        <v>0</v>
      </c>
      <c r="Q175" s="131">
        <f>ROUND(E175*P175,2)</f>
        <v>0</v>
      </c>
      <c r="R175" s="133"/>
      <c r="S175" s="133" t="s">
        <v>167</v>
      </c>
      <c r="T175" s="134" t="s">
        <v>146</v>
      </c>
      <c r="U175" s="112">
        <v>0</v>
      </c>
      <c r="V175" s="112">
        <f>ROUND(E175*U175,2)</f>
        <v>0</v>
      </c>
      <c r="W175" s="112"/>
      <c r="X175" s="112" t="s">
        <v>196</v>
      </c>
      <c r="Y175" s="112" t="s">
        <v>148</v>
      </c>
      <c r="Z175" s="106"/>
      <c r="AA175" s="106"/>
      <c r="AB175" s="106"/>
      <c r="AC175" s="106"/>
      <c r="AD175" s="106"/>
      <c r="AE175" s="106"/>
      <c r="AF175" s="106"/>
      <c r="AG175" s="106" t="s">
        <v>197</v>
      </c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</row>
    <row r="176" spans="1:60" outlineLevel="1" x14ac:dyDescent="0.2">
      <c r="A176" s="128">
        <v>67</v>
      </c>
      <c r="B176" s="129" t="s">
        <v>400</v>
      </c>
      <c r="C176" s="137" t="s">
        <v>401</v>
      </c>
      <c r="D176" s="130" t="s">
        <v>166</v>
      </c>
      <c r="E176" s="131">
        <v>16</v>
      </c>
      <c r="F176" s="132"/>
      <c r="G176" s="133">
        <f>ROUND(E176*F176,2)</f>
        <v>0</v>
      </c>
      <c r="H176" s="132">
        <v>0</v>
      </c>
      <c r="I176" s="133">
        <f>ROUND(E176*H176,2)</f>
        <v>0</v>
      </c>
      <c r="J176" s="132">
        <v>500</v>
      </c>
      <c r="K176" s="133">
        <f>ROUND(E176*J176,2)</f>
        <v>8000</v>
      </c>
      <c r="L176" s="133">
        <v>21</v>
      </c>
      <c r="M176" s="133">
        <f>G176*(1+L176/100)</f>
        <v>0</v>
      </c>
      <c r="N176" s="131">
        <v>0</v>
      </c>
      <c r="O176" s="131">
        <f>ROUND(E176*N176,2)</f>
        <v>0</v>
      </c>
      <c r="P176" s="131">
        <v>0</v>
      </c>
      <c r="Q176" s="131">
        <f>ROUND(E176*P176,2)</f>
        <v>0</v>
      </c>
      <c r="R176" s="133"/>
      <c r="S176" s="133" t="s">
        <v>167</v>
      </c>
      <c r="T176" s="134" t="s">
        <v>146</v>
      </c>
      <c r="U176" s="112">
        <v>0</v>
      </c>
      <c r="V176" s="112">
        <f>ROUND(E176*U176,2)</f>
        <v>0</v>
      </c>
      <c r="W176" s="112"/>
      <c r="X176" s="112" t="s">
        <v>196</v>
      </c>
      <c r="Y176" s="112" t="s">
        <v>148</v>
      </c>
      <c r="Z176" s="106"/>
      <c r="AA176" s="106"/>
      <c r="AB176" s="106"/>
      <c r="AC176" s="106"/>
      <c r="AD176" s="106"/>
      <c r="AE176" s="106"/>
      <c r="AF176" s="106"/>
      <c r="AG176" s="106" t="s">
        <v>197</v>
      </c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</row>
    <row r="177" spans="1:60" x14ac:dyDescent="0.2">
      <c r="A177" s="114" t="s">
        <v>140</v>
      </c>
      <c r="B177" s="115" t="s">
        <v>104</v>
      </c>
      <c r="C177" s="135" t="s">
        <v>85</v>
      </c>
      <c r="D177" s="116"/>
      <c r="E177" s="117"/>
      <c r="F177" s="118"/>
      <c r="G177" s="118">
        <f>SUMIF(AG178:AG185,"&lt;&gt;NOR",G178:G185)</f>
        <v>0</v>
      </c>
      <c r="H177" s="118"/>
      <c r="I177" s="118">
        <f>SUM(I178:I185)</f>
        <v>0</v>
      </c>
      <c r="J177" s="118"/>
      <c r="K177" s="118">
        <f>SUM(K178:K185)</f>
        <v>62521.47</v>
      </c>
      <c r="L177" s="118"/>
      <c r="M177" s="118">
        <f>SUM(M178:M185)</f>
        <v>0</v>
      </c>
      <c r="N177" s="117"/>
      <c r="O177" s="117">
        <f>SUM(O178:O185)</f>
        <v>0</v>
      </c>
      <c r="P177" s="117"/>
      <c r="Q177" s="117">
        <f>SUM(Q178:Q185)</f>
        <v>0</v>
      </c>
      <c r="R177" s="118"/>
      <c r="S177" s="118"/>
      <c r="T177" s="119"/>
      <c r="U177" s="113"/>
      <c r="V177" s="113">
        <f>SUM(V178:V185)</f>
        <v>66.33</v>
      </c>
      <c r="W177" s="113"/>
      <c r="X177" s="113"/>
      <c r="Y177" s="113"/>
      <c r="AG177" t="s">
        <v>141</v>
      </c>
    </row>
    <row r="178" spans="1:60" outlineLevel="1" x14ac:dyDescent="0.2">
      <c r="A178" s="128">
        <v>68</v>
      </c>
      <c r="B178" s="129" t="s">
        <v>402</v>
      </c>
      <c r="C178" s="137" t="s">
        <v>403</v>
      </c>
      <c r="D178" s="130" t="s">
        <v>208</v>
      </c>
      <c r="E178" s="131">
        <v>30.582999999999998</v>
      </c>
      <c r="F178" s="132"/>
      <c r="G178" s="133">
        <f>ROUND(E178*F178,2)</f>
        <v>0</v>
      </c>
      <c r="H178" s="132">
        <v>0</v>
      </c>
      <c r="I178" s="133">
        <f>ROUND(E178*H178,2)</f>
        <v>0</v>
      </c>
      <c r="J178" s="132">
        <v>374.5</v>
      </c>
      <c r="K178" s="133">
        <f>ROUND(E178*J178,2)</f>
        <v>11453.33</v>
      </c>
      <c r="L178" s="133">
        <v>21</v>
      </c>
      <c r="M178" s="133">
        <f>G178*(1+L178/100)</f>
        <v>0</v>
      </c>
      <c r="N178" s="131">
        <v>0</v>
      </c>
      <c r="O178" s="131">
        <f>ROUND(E178*N178,2)</f>
        <v>0</v>
      </c>
      <c r="P178" s="131">
        <v>0</v>
      </c>
      <c r="Q178" s="131">
        <f>ROUND(E178*P178,2)</f>
        <v>0</v>
      </c>
      <c r="R178" s="133"/>
      <c r="S178" s="133" t="s">
        <v>145</v>
      </c>
      <c r="T178" s="134" t="s">
        <v>195</v>
      </c>
      <c r="U178" s="112">
        <v>0.746</v>
      </c>
      <c r="V178" s="112">
        <f>ROUND(E178*U178,2)</f>
        <v>22.81</v>
      </c>
      <c r="W178" s="112"/>
      <c r="X178" s="112" t="s">
        <v>196</v>
      </c>
      <c r="Y178" s="112" t="s">
        <v>148</v>
      </c>
      <c r="Z178" s="106"/>
      <c r="AA178" s="106"/>
      <c r="AB178" s="106"/>
      <c r="AC178" s="106"/>
      <c r="AD178" s="106"/>
      <c r="AE178" s="106"/>
      <c r="AF178" s="106"/>
      <c r="AG178" s="106" t="s">
        <v>197</v>
      </c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</row>
    <row r="179" spans="1:60" outlineLevel="1" x14ac:dyDescent="0.2">
      <c r="A179" s="128">
        <v>69</v>
      </c>
      <c r="B179" s="129" t="s">
        <v>404</v>
      </c>
      <c r="C179" s="137" t="s">
        <v>405</v>
      </c>
      <c r="D179" s="130" t="s">
        <v>208</v>
      </c>
      <c r="E179" s="131">
        <v>30.582999999999998</v>
      </c>
      <c r="F179" s="132"/>
      <c r="G179" s="133">
        <f>ROUND(E179*F179,2)</f>
        <v>0</v>
      </c>
      <c r="H179" s="132">
        <v>0</v>
      </c>
      <c r="I179" s="133">
        <f>ROUND(E179*H179,2)</f>
        <v>0</v>
      </c>
      <c r="J179" s="132">
        <v>471</v>
      </c>
      <c r="K179" s="133">
        <f>ROUND(E179*J179,2)</f>
        <v>14404.59</v>
      </c>
      <c r="L179" s="133">
        <v>21</v>
      </c>
      <c r="M179" s="133">
        <f>G179*(1+L179/100)</f>
        <v>0</v>
      </c>
      <c r="N179" s="131">
        <v>0</v>
      </c>
      <c r="O179" s="131">
        <f>ROUND(E179*N179,2)</f>
        <v>0</v>
      </c>
      <c r="P179" s="131">
        <v>0</v>
      </c>
      <c r="Q179" s="131">
        <f>ROUND(E179*P179,2)</f>
        <v>0</v>
      </c>
      <c r="R179" s="133"/>
      <c r="S179" s="133" t="s">
        <v>145</v>
      </c>
      <c r="T179" s="134" t="s">
        <v>195</v>
      </c>
      <c r="U179" s="112">
        <v>0.93300000000000005</v>
      </c>
      <c r="V179" s="112">
        <f>ROUND(E179*U179,2)</f>
        <v>28.53</v>
      </c>
      <c r="W179" s="112"/>
      <c r="X179" s="112" t="s">
        <v>196</v>
      </c>
      <c r="Y179" s="112" t="s">
        <v>148</v>
      </c>
      <c r="Z179" s="106"/>
      <c r="AA179" s="106"/>
      <c r="AB179" s="106"/>
      <c r="AC179" s="106"/>
      <c r="AD179" s="106"/>
      <c r="AE179" s="106"/>
      <c r="AF179" s="106"/>
      <c r="AG179" s="106" t="s">
        <v>197</v>
      </c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</row>
    <row r="180" spans="1:60" outlineLevel="1" x14ac:dyDescent="0.2">
      <c r="A180" s="120">
        <v>70</v>
      </c>
      <c r="B180" s="121" t="s">
        <v>406</v>
      </c>
      <c r="C180" s="136" t="s">
        <v>407</v>
      </c>
      <c r="D180" s="122" t="s">
        <v>208</v>
      </c>
      <c r="E180" s="123">
        <v>30.582999999999998</v>
      </c>
      <c r="F180" s="124"/>
      <c r="G180" s="125">
        <f>ROUND(E180*F180,2)</f>
        <v>0</v>
      </c>
      <c r="H180" s="124">
        <v>0</v>
      </c>
      <c r="I180" s="125">
        <f>ROUND(E180*H180,2)</f>
        <v>0</v>
      </c>
      <c r="J180" s="124">
        <v>301</v>
      </c>
      <c r="K180" s="125">
        <f>ROUND(E180*J180,2)</f>
        <v>9205.48</v>
      </c>
      <c r="L180" s="125">
        <v>21</v>
      </c>
      <c r="M180" s="125">
        <f>G180*(1+L180/100)</f>
        <v>0</v>
      </c>
      <c r="N180" s="123">
        <v>0</v>
      </c>
      <c r="O180" s="123">
        <f>ROUND(E180*N180,2)</f>
        <v>0</v>
      </c>
      <c r="P180" s="123">
        <v>0</v>
      </c>
      <c r="Q180" s="123">
        <f>ROUND(E180*P180,2)</f>
        <v>0</v>
      </c>
      <c r="R180" s="125"/>
      <c r="S180" s="125" t="s">
        <v>145</v>
      </c>
      <c r="T180" s="126" t="s">
        <v>195</v>
      </c>
      <c r="U180" s="112">
        <v>0.49</v>
      </c>
      <c r="V180" s="112">
        <f>ROUND(E180*U180,2)</f>
        <v>14.99</v>
      </c>
      <c r="W180" s="112"/>
      <c r="X180" s="112" t="s">
        <v>196</v>
      </c>
      <c r="Y180" s="112" t="s">
        <v>148</v>
      </c>
      <c r="Z180" s="106"/>
      <c r="AA180" s="106"/>
      <c r="AB180" s="106"/>
      <c r="AC180" s="106"/>
      <c r="AD180" s="106"/>
      <c r="AE180" s="106"/>
      <c r="AF180" s="106"/>
      <c r="AG180" s="106" t="s">
        <v>197</v>
      </c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</row>
    <row r="181" spans="1:60" outlineLevel="2" x14ac:dyDescent="0.2">
      <c r="A181" s="109"/>
      <c r="B181" s="110"/>
      <c r="C181" s="331" t="s">
        <v>408</v>
      </c>
      <c r="D181" s="332"/>
      <c r="E181" s="332"/>
      <c r="F181" s="332"/>
      <c r="G181" s="332"/>
      <c r="H181" s="112"/>
      <c r="I181" s="112"/>
      <c r="J181" s="112"/>
      <c r="K181" s="112"/>
      <c r="L181" s="112"/>
      <c r="M181" s="112"/>
      <c r="N181" s="111"/>
      <c r="O181" s="111"/>
      <c r="P181" s="111"/>
      <c r="Q181" s="111"/>
      <c r="R181" s="112"/>
      <c r="S181" s="112"/>
      <c r="T181" s="112"/>
      <c r="U181" s="112"/>
      <c r="V181" s="112"/>
      <c r="W181" s="112"/>
      <c r="X181" s="112"/>
      <c r="Y181" s="112"/>
      <c r="Z181" s="106"/>
      <c r="AA181" s="106"/>
      <c r="AB181" s="106"/>
      <c r="AC181" s="106"/>
      <c r="AD181" s="106"/>
      <c r="AE181" s="106"/>
      <c r="AF181" s="106"/>
      <c r="AG181" s="106" t="s">
        <v>151</v>
      </c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</row>
    <row r="182" spans="1:60" outlineLevel="1" x14ac:dyDescent="0.2">
      <c r="A182" s="128">
        <v>71</v>
      </c>
      <c r="B182" s="129" t="s">
        <v>409</v>
      </c>
      <c r="C182" s="137" t="s">
        <v>410</v>
      </c>
      <c r="D182" s="130" t="s">
        <v>208</v>
      </c>
      <c r="E182" s="131">
        <v>305.83</v>
      </c>
      <c r="F182" s="132"/>
      <c r="G182" s="133">
        <f>ROUND(E182*F182,2)</f>
        <v>0</v>
      </c>
      <c r="H182" s="132">
        <v>0</v>
      </c>
      <c r="I182" s="133">
        <f>ROUND(E182*H182,2)</f>
        <v>0</v>
      </c>
      <c r="J182" s="132">
        <v>26.4</v>
      </c>
      <c r="K182" s="133">
        <f>ROUND(E182*J182,2)</f>
        <v>8073.91</v>
      </c>
      <c r="L182" s="133">
        <v>21</v>
      </c>
      <c r="M182" s="133">
        <f>G182*(1+L182/100)</f>
        <v>0</v>
      </c>
      <c r="N182" s="131">
        <v>0</v>
      </c>
      <c r="O182" s="131">
        <f>ROUND(E182*N182,2)</f>
        <v>0</v>
      </c>
      <c r="P182" s="131">
        <v>0</v>
      </c>
      <c r="Q182" s="131">
        <f>ROUND(E182*P182,2)</f>
        <v>0</v>
      </c>
      <c r="R182" s="133"/>
      <c r="S182" s="133" t="s">
        <v>145</v>
      </c>
      <c r="T182" s="134" t="s">
        <v>195</v>
      </c>
      <c r="U182" s="112">
        <v>0</v>
      </c>
      <c r="V182" s="112">
        <f>ROUND(E182*U182,2)</f>
        <v>0</v>
      </c>
      <c r="W182" s="112"/>
      <c r="X182" s="112" t="s">
        <v>196</v>
      </c>
      <c r="Y182" s="112" t="s">
        <v>148</v>
      </c>
      <c r="Z182" s="106"/>
      <c r="AA182" s="106"/>
      <c r="AB182" s="106"/>
      <c r="AC182" s="106"/>
      <c r="AD182" s="106"/>
      <c r="AE182" s="106"/>
      <c r="AF182" s="106"/>
      <c r="AG182" s="106" t="s">
        <v>197</v>
      </c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</row>
    <row r="183" spans="1:60" ht="22.5" outlineLevel="1" x14ac:dyDescent="0.2">
      <c r="A183" s="120">
        <v>72</v>
      </c>
      <c r="B183" s="121" t="s">
        <v>411</v>
      </c>
      <c r="C183" s="136" t="s">
        <v>412</v>
      </c>
      <c r="D183" s="122" t="s">
        <v>208</v>
      </c>
      <c r="E183" s="123">
        <v>0.40500000000000003</v>
      </c>
      <c r="F183" s="124"/>
      <c r="G183" s="125">
        <f>ROUND(E183*F183,2)</f>
        <v>0</v>
      </c>
      <c r="H183" s="124">
        <v>0</v>
      </c>
      <c r="I183" s="125">
        <f>ROUND(E183*H183,2)</f>
        <v>0</v>
      </c>
      <c r="J183" s="124">
        <v>6060</v>
      </c>
      <c r="K183" s="125">
        <f>ROUND(E183*J183,2)</f>
        <v>2454.3000000000002</v>
      </c>
      <c r="L183" s="125">
        <v>21</v>
      </c>
      <c r="M183" s="125">
        <f>G183*(1+L183/100)</f>
        <v>0</v>
      </c>
      <c r="N183" s="123">
        <v>0</v>
      </c>
      <c r="O183" s="123">
        <f>ROUND(E183*N183,2)</f>
        <v>0</v>
      </c>
      <c r="P183" s="123">
        <v>0</v>
      </c>
      <c r="Q183" s="123">
        <f>ROUND(E183*P183,2)</f>
        <v>0</v>
      </c>
      <c r="R183" s="125"/>
      <c r="S183" s="125" t="s">
        <v>145</v>
      </c>
      <c r="T183" s="126" t="s">
        <v>195</v>
      </c>
      <c r="U183" s="112">
        <v>0</v>
      </c>
      <c r="V183" s="112">
        <f>ROUND(E183*U183,2)</f>
        <v>0</v>
      </c>
      <c r="W183" s="112"/>
      <c r="X183" s="112" t="s">
        <v>196</v>
      </c>
      <c r="Y183" s="112" t="s">
        <v>148</v>
      </c>
      <c r="Z183" s="106"/>
      <c r="AA183" s="106"/>
      <c r="AB183" s="106"/>
      <c r="AC183" s="106"/>
      <c r="AD183" s="106"/>
      <c r="AE183" s="106"/>
      <c r="AF183" s="106"/>
      <c r="AG183" s="106" t="s">
        <v>197</v>
      </c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</row>
    <row r="184" spans="1:60" outlineLevel="2" x14ac:dyDescent="0.2">
      <c r="A184" s="109"/>
      <c r="B184" s="110"/>
      <c r="C184" s="331" t="s">
        <v>413</v>
      </c>
      <c r="D184" s="332"/>
      <c r="E184" s="332"/>
      <c r="F184" s="332"/>
      <c r="G184" s="332"/>
      <c r="H184" s="112"/>
      <c r="I184" s="112"/>
      <c r="J184" s="112"/>
      <c r="K184" s="112"/>
      <c r="L184" s="112"/>
      <c r="M184" s="112"/>
      <c r="N184" s="111"/>
      <c r="O184" s="111"/>
      <c r="P184" s="111"/>
      <c r="Q184" s="111"/>
      <c r="R184" s="112"/>
      <c r="S184" s="112"/>
      <c r="T184" s="112"/>
      <c r="U184" s="112"/>
      <c r="V184" s="112"/>
      <c r="W184" s="112"/>
      <c r="X184" s="112"/>
      <c r="Y184" s="112"/>
      <c r="Z184" s="106"/>
      <c r="AA184" s="106"/>
      <c r="AB184" s="106"/>
      <c r="AC184" s="106"/>
      <c r="AD184" s="106"/>
      <c r="AE184" s="106"/>
      <c r="AF184" s="106"/>
      <c r="AG184" s="106" t="s">
        <v>151</v>
      </c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</row>
    <row r="185" spans="1:60" ht="22.5" outlineLevel="1" x14ac:dyDescent="0.2">
      <c r="A185" s="120">
        <v>73</v>
      </c>
      <c r="B185" s="121" t="s">
        <v>414</v>
      </c>
      <c r="C185" s="136" t="s">
        <v>415</v>
      </c>
      <c r="D185" s="122" t="s">
        <v>208</v>
      </c>
      <c r="E185" s="123">
        <v>30.178000000000001</v>
      </c>
      <c r="F185" s="124"/>
      <c r="G185" s="125">
        <f>ROUND(E185*F185,2)</f>
        <v>0</v>
      </c>
      <c r="H185" s="124">
        <v>0</v>
      </c>
      <c r="I185" s="125">
        <f>ROUND(E185*H185,2)</f>
        <v>0</v>
      </c>
      <c r="J185" s="124">
        <v>561</v>
      </c>
      <c r="K185" s="125">
        <f>ROUND(E185*J185,2)</f>
        <v>16929.86</v>
      </c>
      <c r="L185" s="125">
        <v>21</v>
      </c>
      <c r="M185" s="125">
        <f>G185*(1+L185/100)</f>
        <v>0</v>
      </c>
      <c r="N185" s="123">
        <v>0</v>
      </c>
      <c r="O185" s="123">
        <f>ROUND(E185*N185,2)</f>
        <v>0</v>
      </c>
      <c r="P185" s="123">
        <v>0</v>
      </c>
      <c r="Q185" s="123">
        <f>ROUND(E185*P185,2)</f>
        <v>0</v>
      </c>
      <c r="R185" s="125"/>
      <c r="S185" s="125" t="s">
        <v>416</v>
      </c>
      <c r="T185" s="126" t="s">
        <v>195</v>
      </c>
      <c r="U185" s="112">
        <v>0</v>
      </c>
      <c r="V185" s="112">
        <f>ROUND(E185*U185,2)</f>
        <v>0</v>
      </c>
      <c r="W185" s="112"/>
      <c r="X185" s="112" t="s">
        <v>196</v>
      </c>
      <c r="Y185" s="112" t="s">
        <v>148</v>
      </c>
      <c r="Z185" s="106"/>
      <c r="AA185" s="106"/>
      <c r="AB185" s="106"/>
      <c r="AC185" s="106"/>
      <c r="AD185" s="106"/>
      <c r="AE185" s="106"/>
      <c r="AF185" s="106"/>
      <c r="AG185" s="106" t="s">
        <v>197</v>
      </c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</row>
    <row r="186" spans="1:60" x14ac:dyDescent="0.2">
      <c r="A186" s="3"/>
      <c r="B186" s="4"/>
      <c r="C186" s="138"/>
      <c r="D186" s="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AE186">
        <v>12</v>
      </c>
      <c r="AF186">
        <v>21</v>
      </c>
      <c r="AG186" t="s">
        <v>126</v>
      </c>
    </row>
    <row r="187" spans="1:60" x14ac:dyDescent="0.2">
      <c r="A187" s="269"/>
      <c r="B187" s="270" t="s">
        <v>14</v>
      </c>
      <c r="C187" s="271"/>
      <c r="D187" s="272"/>
      <c r="E187" s="273"/>
      <c r="F187" s="273"/>
      <c r="G187" s="274">
        <f>G8+G15+G19+G30+G40+G48+G71+G75+G81+G83+G85+G117+G120+G122+G126+G129+G135+G144+G160+G167+G174+G177</f>
        <v>0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AE187">
        <f>SUMIF(L7:L185,AE186,G7:G185)</f>
        <v>0</v>
      </c>
      <c r="AF187">
        <f>SUMIF(L7:L185,AF186,G7:G185)</f>
        <v>0</v>
      </c>
      <c r="AG187" t="s">
        <v>188</v>
      </c>
    </row>
    <row r="188" spans="1:60" x14ac:dyDescent="0.2">
      <c r="A188" s="3"/>
      <c r="B188" s="4"/>
      <c r="C188" s="138"/>
      <c r="D188" s="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60" x14ac:dyDescent="0.2">
      <c r="A189" s="3"/>
      <c r="B189" s="4"/>
      <c r="C189" s="138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60" x14ac:dyDescent="0.2">
      <c r="A190" s="340" t="s">
        <v>189</v>
      </c>
      <c r="B190" s="340"/>
      <c r="C190" s="341"/>
      <c r="D190" s="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60" x14ac:dyDescent="0.2">
      <c r="A191" s="342"/>
      <c r="B191" s="343"/>
      <c r="C191" s="344"/>
      <c r="D191" s="343"/>
      <c r="E191" s="343"/>
      <c r="F191" s="343"/>
      <c r="G191" s="34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AG191" t="s">
        <v>190</v>
      </c>
    </row>
    <row r="192" spans="1:60" x14ac:dyDescent="0.2">
      <c r="A192" s="346"/>
      <c r="B192" s="347"/>
      <c r="C192" s="348"/>
      <c r="D192" s="347"/>
      <c r="E192" s="347"/>
      <c r="F192" s="347"/>
      <c r="G192" s="34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33" x14ac:dyDescent="0.2">
      <c r="A193" s="346"/>
      <c r="B193" s="347"/>
      <c r="C193" s="348"/>
      <c r="D193" s="347"/>
      <c r="E193" s="347"/>
      <c r="F193" s="347"/>
      <c r="G193" s="34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33" x14ac:dyDescent="0.2">
      <c r="A194" s="346"/>
      <c r="B194" s="347"/>
      <c r="C194" s="348"/>
      <c r="D194" s="347"/>
      <c r="E194" s="347"/>
      <c r="F194" s="347"/>
      <c r="G194" s="34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33" x14ac:dyDescent="0.2">
      <c r="A195" s="350"/>
      <c r="B195" s="351"/>
      <c r="C195" s="352"/>
      <c r="D195" s="351"/>
      <c r="E195" s="351"/>
      <c r="F195" s="351"/>
      <c r="G195" s="35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">
      <c r="A196" s="3"/>
      <c r="B196" s="4"/>
      <c r="C196" s="138"/>
      <c r="D196" s="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">
      <c r="C197" s="139"/>
      <c r="D197" s="10"/>
      <c r="AG197" t="s">
        <v>191</v>
      </c>
    </row>
    <row r="198" spans="1:33" x14ac:dyDescent="0.2">
      <c r="D198" s="10"/>
    </row>
    <row r="199" spans="1:33" x14ac:dyDescent="0.2">
      <c r="D199" s="10"/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7">
    <mergeCell ref="A191:G195"/>
    <mergeCell ref="C50:G50"/>
    <mergeCell ref="C111:G111"/>
    <mergeCell ref="C113:G113"/>
    <mergeCell ref="C115:G115"/>
    <mergeCell ref="A1:G1"/>
    <mergeCell ref="C2:G2"/>
    <mergeCell ref="C3:G3"/>
    <mergeCell ref="C4:G4"/>
    <mergeCell ref="A190:C190"/>
    <mergeCell ref="C184:G184"/>
    <mergeCell ref="C124:G124"/>
    <mergeCell ref="C128:G128"/>
    <mergeCell ref="C137:G137"/>
    <mergeCell ref="C146:G146"/>
    <mergeCell ref="C162:G162"/>
    <mergeCell ref="C181:G18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9" sqref="F9"/>
    </sheetView>
  </sheetViews>
  <sheetFormatPr defaultRowHeight="12.75" outlineLevelRow="2" x14ac:dyDescent="0.2"/>
  <cols>
    <col min="1" max="1" width="3.42578125" customWidth="1"/>
    <col min="2" max="2" width="12.5703125" style="94" customWidth="1"/>
    <col min="3" max="3" width="38.28515625" style="9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333" t="s">
        <v>108</v>
      </c>
      <c r="B1" s="333"/>
      <c r="C1" s="333"/>
      <c r="D1" s="333"/>
      <c r="E1" s="333"/>
      <c r="F1" s="333"/>
      <c r="G1" s="333"/>
      <c r="AG1" t="s">
        <v>112</v>
      </c>
    </row>
    <row r="2" spans="1:60" ht="24.95" customHeight="1" x14ac:dyDescent="0.2">
      <c r="A2" s="260" t="s">
        <v>109</v>
      </c>
      <c r="B2" s="261" t="s">
        <v>3</v>
      </c>
      <c r="C2" s="334" t="s">
        <v>4</v>
      </c>
      <c r="D2" s="335"/>
      <c r="E2" s="335"/>
      <c r="F2" s="335"/>
      <c r="G2" s="336"/>
      <c r="AG2" t="s">
        <v>113</v>
      </c>
    </row>
    <row r="3" spans="1:60" ht="24.95" customHeight="1" x14ac:dyDescent="0.2">
      <c r="A3" s="260" t="s">
        <v>110</v>
      </c>
      <c r="B3" s="261" t="s">
        <v>43</v>
      </c>
      <c r="C3" s="334" t="s">
        <v>5</v>
      </c>
      <c r="D3" s="335"/>
      <c r="E3" s="335"/>
      <c r="F3" s="335"/>
      <c r="G3" s="336"/>
      <c r="AC3" s="94" t="s">
        <v>113</v>
      </c>
      <c r="AG3" t="s">
        <v>114</v>
      </c>
    </row>
    <row r="4" spans="1:60" ht="24.95" customHeight="1" x14ac:dyDescent="0.2">
      <c r="A4" s="262" t="s">
        <v>111</v>
      </c>
      <c r="B4" s="263" t="s">
        <v>46</v>
      </c>
      <c r="C4" s="337" t="s">
        <v>47</v>
      </c>
      <c r="D4" s="338"/>
      <c r="E4" s="338"/>
      <c r="F4" s="338"/>
      <c r="G4" s="339"/>
      <c r="AG4" t="s">
        <v>115</v>
      </c>
    </row>
    <row r="5" spans="1:60" x14ac:dyDescent="0.2">
      <c r="D5" s="10"/>
    </row>
    <row r="6" spans="1:60" ht="38.25" x14ac:dyDescent="0.2">
      <c r="A6" s="264" t="s">
        <v>116</v>
      </c>
      <c r="B6" s="265" t="s">
        <v>117</v>
      </c>
      <c r="C6" s="265" t="s">
        <v>118</v>
      </c>
      <c r="D6" s="266" t="s">
        <v>119</v>
      </c>
      <c r="E6" s="264" t="s">
        <v>120</v>
      </c>
      <c r="F6" s="267" t="s">
        <v>121</v>
      </c>
      <c r="G6" s="264" t="s">
        <v>14</v>
      </c>
      <c r="H6" s="268" t="s">
        <v>122</v>
      </c>
      <c r="I6" s="268" t="s">
        <v>123</v>
      </c>
      <c r="J6" s="268" t="s">
        <v>124</v>
      </c>
      <c r="K6" s="268" t="s">
        <v>125</v>
      </c>
      <c r="L6" s="268" t="s">
        <v>126</v>
      </c>
      <c r="M6" s="268" t="s">
        <v>127</v>
      </c>
      <c r="N6" s="268" t="s">
        <v>128</v>
      </c>
      <c r="O6" s="268" t="s">
        <v>129</v>
      </c>
      <c r="P6" s="268" t="s">
        <v>130</v>
      </c>
      <c r="Q6" s="268" t="s">
        <v>131</v>
      </c>
      <c r="R6" s="268" t="s">
        <v>132</v>
      </c>
      <c r="S6" s="268" t="s">
        <v>133</v>
      </c>
      <c r="T6" s="268" t="s">
        <v>134</v>
      </c>
      <c r="U6" s="268" t="s">
        <v>135</v>
      </c>
      <c r="V6" s="268" t="s">
        <v>136</v>
      </c>
      <c r="W6" s="268" t="s">
        <v>137</v>
      </c>
      <c r="X6" s="268" t="s">
        <v>138</v>
      </c>
      <c r="Y6" s="268" t="s">
        <v>139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140</v>
      </c>
      <c r="B8" s="115" t="s">
        <v>70</v>
      </c>
      <c r="C8" s="135" t="s">
        <v>71</v>
      </c>
      <c r="D8" s="116"/>
      <c r="E8" s="117"/>
      <c r="F8" s="118"/>
      <c r="G8" s="118">
        <f>SUMIF(AG9:AG9,"&lt;&gt;NOR",G9:G9)</f>
        <v>0</v>
      </c>
      <c r="H8" s="118"/>
      <c r="I8" s="118">
        <f>SUM(I9:I9)</f>
        <v>291.3</v>
      </c>
      <c r="J8" s="118"/>
      <c r="K8" s="118">
        <f>SUM(K9:K9)</f>
        <v>698.7</v>
      </c>
      <c r="L8" s="118"/>
      <c r="M8" s="118">
        <f>SUM(M9:M9)</f>
        <v>0</v>
      </c>
      <c r="N8" s="117"/>
      <c r="O8" s="117">
        <f>SUM(O9:O9)</f>
        <v>0.05</v>
      </c>
      <c r="P8" s="117"/>
      <c r="Q8" s="117">
        <f>SUM(Q9:Q9)</f>
        <v>0</v>
      </c>
      <c r="R8" s="118"/>
      <c r="S8" s="118"/>
      <c r="T8" s="119"/>
      <c r="U8" s="113"/>
      <c r="V8" s="113">
        <f>SUM(V9:V9)</f>
        <v>1.1200000000000001</v>
      </c>
      <c r="W8" s="113"/>
      <c r="X8" s="113"/>
      <c r="Y8" s="113"/>
      <c r="AG8" t="s">
        <v>141</v>
      </c>
    </row>
    <row r="9" spans="1:60" ht="22.5" outlineLevel="1" x14ac:dyDescent="0.2">
      <c r="A9" s="128">
        <v>1</v>
      </c>
      <c r="B9" s="129" t="s">
        <v>417</v>
      </c>
      <c r="C9" s="137" t="s">
        <v>418</v>
      </c>
      <c r="D9" s="130" t="s">
        <v>292</v>
      </c>
      <c r="E9" s="131">
        <v>6</v>
      </c>
      <c r="F9" s="132"/>
      <c r="G9" s="133">
        <f>ROUND(E9*F9,2)</f>
        <v>0</v>
      </c>
      <c r="H9" s="132">
        <v>48.55</v>
      </c>
      <c r="I9" s="133">
        <f>ROUND(E9*H9,2)</f>
        <v>291.3</v>
      </c>
      <c r="J9" s="132">
        <v>116.45</v>
      </c>
      <c r="K9" s="133">
        <f>ROUND(E9*J9,2)</f>
        <v>698.7</v>
      </c>
      <c r="L9" s="133">
        <v>21</v>
      </c>
      <c r="M9" s="133">
        <f>G9*(1+L9/100)</f>
        <v>0</v>
      </c>
      <c r="N9" s="131">
        <v>8.1700000000000002E-3</v>
      </c>
      <c r="O9" s="131">
        <f>ROUND(E9*N9,2)</f>
        <v>0.05</v>
      </c>
      <c r="P9" s="131">
        <v>0</v>
      </c>
      <c r="Q9" s="131">
        <f>ROUND(E9*P9,2)</f>
        <v>0</v>
      </c>
      <c r="R9" s="133"/>
      <c r="S9" s="133" t="s">
        <v>145</v>
      </c>
      <c r="T9" s="134" t="s">
        <v>145</v>
      </c>
      <c r="U9" s="112">
        <v>0.186</v>
      </c>
      <c r="V9" s="112">
        <f>ROUND(E9*U9,2)</f>
        <v>1.1200000000000001</v>
      </c>
      <c r="W9" s="112"/>
      <c r="X9" s="112" t="s">
        <v>196</v>
      </c>
      <c r="Y9" s="112" t="s">
        <v>148</v>
      </c>
      <c r="Z9" s="106"/>
      <c r="AA9" s="106"/>
      <c r="AB9" s="106"/>
      <c r="AC9" s="106"/>
      <c r="AD9" s="106"/>
      <c r="AE9" s="106"/>
      <c r="AF9" s="106"/>
      <c r="AG9" s="106" t="s">
        <v>197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x14ac:dyDescent="0.2">
      <c r="A10" s="114" t="s">
        <v>140</v>
      </c>
      <c r="B10" s="115" t="s">
        <v>82</v>
      </c>
      <c r="C10" s="135" t="s">
        <v>83</v>
      </c>
      <c r="D10" s="116"/>
      <c r="E10" s="117"/>
      <c r="F10" s="118"/>
      <c r="G10" s="118">
        <f>SUMIF(AG11:AG12,"&lt;&gt;NOR",G11:G12)</f>
        <v>0</v>
      </c>
      <c r="H10" s="118"/>
      <c r="I10" s="118">
        <f>SUM(I11:I12)</f>
        <v>19.559999999999999</v>
      </c>
      <c r="J10" s="118"/>
      <c r="K10" s="118">
        <f>SUM(K11:K12)</f>
        <v>339.44</v>
      </c>
      <c r="L10" s="118"/>
      <c r="M10" s="118">
        <f>SUM(M11:M12)</f>
        <v>0</v>
      </c>
      <c r="N10" s="117"/>
      <c r="O10" s="117">
        <f>SUM(O11:O12)</f>
        <v>0</v>
      </c>
      <c r="P10" s="117"/>
      <c r="Q10" s="117">
        <f>SUM(Q11:Q12)</f>
        <v>0.06</v>
      </c>
      <c r="R10" s="118"/>
      <c r="S10" s="118"/>
      <c r="T10" s="119"/>
      <c r="U10" s="113"/>
      <c r="V10" s="113">
        <f>SUM(V11:V12)</f>
        <v>0.64</v>
      </c>
      <c r="W10" s="113"/>
      <c r="X10" s="113"/>
      <c r="Y10" s="113"/>
      <c r="AG10" t="s">
        <v>141</v>
      </c>
    </row>
    <row r="11" spans="1:60" outlineLevel="1" x14ac:dyDescent="0.2">
      <c r="A11" s="120">
        <v>2</v>
      </c>
      <c r="B11" s="121" t="s">
        <v>419</v>
      </c>
      <c r="C11" s="136" t="s">
        <v>420</v>
      </c>
      <c r="D11" s="122" t="s">
        <v>211</v>
      </c>
      <c r="E11" s="123">
        <v>2</v>
      </c>
      <c r="F11" s="124"/>
      <c r="G11" s="125">
        <f>ROUND(E11*F11,2)</f>
        <v>0</v>
      </c>
      <c r="H11" s="124">
        <v>9.7799999999999994</v>
      </c>
      <c r="I11" s="125">
        <f>ROUND(E11*H11,2)</f>
        <v>19.559999999999999</v>
      </c>
      <c r="J11" s="124">
        <v>169.72</v>
      </c>
      <c r="K11" s="125">
        <f>ROUND(E11*J11,2)</f>
        <v>339.44</v>
      </c>
      <c r="L11" s="125">
        <v>21</v>
      </c>
      <c r="M11" s="125">
        <f>G11*(1+L11/100)</f>
        <v>0</v>
      </c>
      <c r="N11" s="123">
        <v>3.4000000000000002E-4</v>
      </c>
      <c r="O11" s="123">
        <f>ROUND(E11*N11,2)</f>
        <v>0</v>
      </c>
      <c r="P11" s="123">
        <v>3.1E-2</v>
      </c>
      <c r="Q11" s="123">
        <f>ROUND(E11*P11,2)</f>
        <v>0.06</v>
      </c>
      <c r="R11" s="125"/>
      <c r="S11" s="125" t="s">
        <v>145</v>
      </c>
      <c r="T11" s="126" t="s">
        <v>145</v>
      </c>
      <c r="U11" s="112">
        <v>0.32</v>
      </c>
      <c r="V11" s="112">
        <f>ROUND(E11*U11,2)</f>
        <v>0.64</v>
      </c>
      <c r="W11" s="112"/>
      <c r="X11" s="112" t="s">
        <v>196</v>
      </c>
      <c r="Y11" s="112" t="s">
        <v>148</v>
      </c>
      <c r="Z11" s="106"/>
      <c r="AA11" s="106"/>
      <c r="AB11" s="106"/>
      <c r="AC11" s="106"/>
      <c r="AD11" s="106"/>
      <c r="AE11" s="106"/>
      <c r="AF11" s="106"/>
      <c r="AG11" s="106" t="s">
        <v>197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outlineLevel="2" x14ac:dyDescent="0.2">
      <c r="A12" s="109"/>
      <c r="B12" s="110"/>
      <c r="C12" s="331" t="s">
        <v>333</v>
      </c>
      <c r="D12" s="332"/>
      <c r="E12" s="332"/>
      <c r="F12" s="332"/>
      <c r="G12" s="332"/>
      <c r="H12" s="112"/>
      <c r="I12" s="112"/>
      <c r="J12" s="112"/>
      <c r="K12" s="112"/>
      <c r="L12" s="112"/>
      <c r="M12" s="112"/>
      <c r="N12" s="111"/>
      <c r="O12" s="111"/>
      <c r="P12" s="111"/>
      <c r="Q12" s="111"/>
      <c r="R12" s="112"/>
      <c r="S12" s="112"/>
      <c r="T12" s="112"/>
      <c r="U12" s="112"/>
      <c r="V12" s="112"/>
      <c r="W12" s="112"/>
      <c r="X12" s="112"/>
      <c r="Y12" s="112"/>
      <c r="Z12" s="106"/>
      <c r="AA12" s="106"/>
      <c r="AB12" s="106"/>
      <c r="AC12" s="106"/>
      <c r="AD12" s="106"/>
      <c r="AE12" s="106"/>
      <c r="AF12" s="106"/>
      <c r="AG12" s="106" t="s">
        <v>151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x14ac:dyDescent="0.2">
      <c r="A13" s="114" t="s">
        <v>140</v>
      </c>
      <c r="B13" s="115" t="s">
        <v>84</v>
      </c>
      <c r="C13" s="135" t="s">
        <v>85</v>
      </c>
      <c r="D13" s="116"/>
      <c r="E13" s="117"/>
      <c r="F13" s="118"/>
      <c r="G13" s="118">
        <f>SUMIF(AG14:AG14,"&lt;&gt;NOR",G14:G14)</f>
        <v>0</v>
      </c>
      <c r="H13" s="118"/>
      <c r="I13" s="118">
        <f>SUM(I14:I14)</f>
        <v>74.64</v>
      </c>
      <c r="J13" s="118"/>
      <c r="K13" s="118">
        <f>SUM(K14:K14)</f>
        <v>600.36</v>
      </c>
      <c r="L13" s="118"/>
      <c r="M13" s="118">
        <f>SUM(M14:M14)</f>
        <v>0</v>
      </c>
      <c r="N13" s="117"/>
      <c r="O13" s="117">
        <f>SUM(O14:O14)</f>
        <v>0</v>
      </c>
      <c r="P13" s="117"/>
      <c r="Q13" s="117">
        <f>SUM(Q14:Q14)</f>
        <v>0.02</v>
      </c>
      <c r="R13" s="118"/>
      <c r="S13" s="118"/>
      <c r="T13" s="119"/>
      <c r="U13" s="113"/>
      <c r="V13" s="113">
        <f>SUM(V14:V14)</f>
        <v>1.06</v>
      </c>
      <c r="W13" s="113"/>
      <c r="X13" s="113"/>
      <c r="Y13" s="113"/>
      <c r="AG13" t="s">
        <v>141</v>
      </c>
    </row>
    <row r="14" spans="1:60" outlineLevel="1" x14ac:dyDescent="0.2">
      <c r="A14" s="128">
        <v>3</v>
      </c>
      <c r="B14" s="129" t="s">
        <v>421</v>
      </c>
      <c r="C14" s="137" t="s">
        <v>422</v>
      </c>
      <c r="D14" s="130" t="s">
        <v>292</v>
      </c>
      <c r="E14" s="131">
        <v>6</v>
      </c>
      <c r="F14" s="132"/>
      <c r="G14" s="133">
        <f>ROUND(E14*F14,2)</f>
        <v>0</v>
      </c>
      <c r="H14" s="132">
        <v>12.44</v>
      </c>
      <c r="I14" s="133">
        <f>ROUND(E14*H14,2)</f>
        <v>74.64</v>
      </c>
      <c r="J14" s="132">
        <v>100.06</v>
      </c>
      <c r="K14" s="133">
        <f>ROUND(E14*J14,2)</f>
        <v>600.36</v>
      </c>
      <c r="L14" s="133">
        <v>21</v>
      </c>
      <c r="M14" s="133">
        <f>G14*(1+L14/100)</f>
        <v>0</v>
      </c>
      <c r="N14" s="131">
        <v>0</v>
      </c>
      <c r="O14" s="131">
        <f>ROUND(E14*N14,2)</f>
        <v>0</v>
      </c>
      <c r="P14" s="131">
        <v>2.9299999999999999E-3</v>
      </c>
      <c r="Q14" s="131">
        <f>ROUND(E14*P14,2)</f>
        <v>0.02</v>
      </c>
      <c r="R14" s="133"/>
      <c r="S14" s="133" t="s">
        <v>145</v>
      </c>
      <c r="T14" s="134" t="s">
        <v>145</v>
      </c>
      <c r="U14" s="112">
        <v>0.17660000000000001</v>
      </c>
      <c r="V14" s="112">
        <f>ROUND(E14*U14,2)</f>
        <v>1.06</v>
      </c>
      <c r="W14" s="112"/>
      <c r="X14" s="112" t="s">
        <v>196</v>
      </c>
      <c r="Y14" s="112" t="s">
        <v>148</v>
      </c>
      <c r="Z14" s="106"/>
      <c r="AA14" s="106"/>
      <c r="AB14" s="106"/>
      <c r="AC14" s="106"/>
      <c r="AD14" s="106"/>
      <c r="AE14" s="106"/>
      <c r="AF14" s="106"/>
      <c r="AG14" s="106" t="s">
        <v>197</v>
      </c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114" t="s">
        <v>140</v>
      </c>
      <c r="B15" s="115" t="s">
        <v>102</v>
      </c>
      <c r="C15" s="135" t="s">
        <v>103</v>
      </c>
      <c r="D15" s="116"/>
      <c r="E15" s="117"/>
      <c r="F15" s="118"/>
      <c r="G15" s="118">
        <f>SUMIF(AG16:AG29,"&lt;&gt;NOR",G16:G29)</f>
        <v>0</v>
      </c>
      <c r="H15" s="118"/>
      <c r="I15" s="118">
        <f>SUM(I16:I29)</f>
        <v>0</v>
      </c>
      <c r="J15" s="118"/>
      <c r="K15" s="118">
        <f>SUM(K16:K29)</f>
        <v>29324.149999999998</v>
      </c>
      <c r="L15" s="118"/>
      <c r="M15" s="118">
        <f>SUM(M16:M29)</f>
        <v>0</v>
      </c>
      <c r="N15" s="117"/>
      <c r="O15" s="117">
        <f>SUM(O16:O29)</f>
        <v>0</v>
      </c>
      <c r="P15" s="117"/>
      <c r="Q15" s="117">
        <f>SUM(Q16:Q29)</f>
        <v>0</v>
      </c>
      <c r="R15" s="118"/>
      <c r="S15" s="118"/>
      <c r="T15" s="119"/>
      <c r="U15" s="113"/>
      <c r="V15" s="113">
        <f>SUM(V16:V29)</f>
        <v>0</v>
      </c>
      <c r="W15" s="113"/>
      <c r="X15" s="113"/>
      <c r="Y15" s="113"/>
      <c r="AG15" t="s">
        <v>141</v>
      </c>
    </row>
    <row r="16" spans="1:60" outlineLevel="1" x14ac:dyDescent="0.2">
      <c r="A16" s="128">
        <v>4</v>
      </c>
      <c r="B16" s="129" t="s">
        <v>423</v>
      </c>
      <c r="C16" s="137" t="s">
        <v>424</v>
      </c>
      <c r="D16" s="130" t="s">
        <v>166</v>
      </c>
      <c r="E16" s="131">
        <v>1</v>
      </c>
      <c r="F16" s="132"/>
      <c r="G16" s="133">
        <f t="shared" ref="G16:G29" si="0">ROUND(E16*F16,2)</f>
        <v>0</v>
      </c>
      <c r="H16" s="132">
        <v>0</v>
      </c>
      <c r="I16" s="133">
        <f t="shared" ref="I16:I29" si="1">ROUND(E16*H16,2)</f>
        <v>0</v>
      </c>
      <c r="J16" s="132">
        <v>8952</v>
      </c>
      <c r="K16" s="133">
        <f t="shared" ref="K16:K29" si="2">ROUND(E16*J16,2)</f>
        <v>8952</v>
      </c>
      <c r="L16" s="133">
        <v>21</v>
      </c>
      <c r="M16" s="133">
        <f t="shared" ref="M16:M29" si="3">G16*(1+L16/100)</f>
        <v>0</v>
      </c>
      <c r="N16" s="131">
        <v>0</v>
      </c>
      <c r="O16" s="131">
        <f t="shared" ref="O16:O29" si="4">ROUND(E16*N16,2)</f>
        <v>0</v>
      </c>
      <c r="P16" s="131">
        <v>0</v>
      </c>
      <c r="Q16" s="131">
        <f t="shared" ref="Q16:Q29" si="5">ROUND(E16*P16,2)</f>
        <v>0</v>
      </c>
      <c r="R16" s="133"/>
      <c r="S16" s="133" t="s">
        <v>167</v>
      </c>
      <c r="T16" s="134" t="s">
        <v>146</v>
      </c>
      <c r="U16" s="112">
        <v>0</v>
      </c>
      <c r="V16" s="112">
        <f t="shared" ref="V16:V29" si="6">ROUND(E16*U16,2)</f>
        <v>0</v>
      </c>
      <c r="W16" s="112"/>
      <c r="X16" s="112" t="s">
        <v>196</v>
      </c>
      <c r="Y16" s="112" t="s">
        <v>148</v>
      </c>
      <c r="Z16" s="106"/>
      <c r="AA16" s="106"/>
      <c r="AB16" s="106"/>
      <c r="AC16" s="106"/>
      <c r="AD16" s="106"/>
      <c r="AE16" s="106"/>
      <c r="AF16" s="106"/>
      <c r="AG16" s="106" t="s">
        <v>197</v>
      </c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</row>
    <row r="17" spans="1:60" ht="22.5" outlineLevel="1" x14ac:dyDescent="0.2">
      <c r="A17" s="128">
        <v>5</v>
      </c>
      <c r="B17" s="129" t="s">
        <v>425</v>
      </c>
      <c r="C17" s="137" t="s">
        <v>426</v>
      </c>
      <c r="D17" s="130" t="s">
        <v>427</v>
      </c>
      <c r="E17" s="131">
        <v>38</v>
      </c>
      <c r="F17" s="132"/>
      <c r="G17" s="133">
        <f t="shared" si="0"/>
        <v>0</v>
      </c>
      <c r="H17" s="132">
        <v>0</v>
      </c>
      <c r="I17" s="133">
        <f t="shared" si="1"/>
        <v>0</v>
      </c>
      <c r="J17" s="132">
        <v>76.8</v>
      </c>
      <c r="K17" s="133">
        <f t="shared" si="2"/>
        <v>2918.4</v>
      </c>
      <c r="L17" s="133">
        <v>21</v>
      </c>
      <c r="M17" s="133">
        <f t="shared" si="3"/>
        <v>0</v>
      </c>
      <c r="N17" s="131">
        <v>0</v>
      </c>
      <c r="O17" s="131">
        <f t="shared" si="4"/>
        <v>0</v>
      </c>
      <c r="P17" s="131">
        <v>0</v>
      </c>
      <c r="Q17" s="131">
        <f t="shared" si="5"/>
        <v>0</v>
      </c>
      <c r="R17" s="133"/>
      <c r="S17" s="133" t="s">
        <v>167</v>
      </c>
      <c r="T17" s="134" t="s">
        <v>146</v>
      </c>
      <c r="U17" s="112">
        <v>0</v>
      </c>
      <c r="V17" s="112">
        <f t="shared" si="6"/>
        <v>0</v>
      </c>
      <c r="W17" s="112"/>
      <c r="X17" s="112" t="s">
        <v>196</v>
      </c>
      <c r="Y17" s="112" t="s">
        <v>148</v>
      </c>
      <c r="Z17" s="106"/>
      <c r="AA17" s="106"/>
      <c r="AB17" s="106"/>
      <c r="AC17" s="106"/>
      <c r="AD17" s="106"/>
      <c r="AE17" s="106"/>
      <c r="AF17" s="106"/>
      <c r="AG17" s="106" t="s">
        <v>197</v>
      </c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</row>
    <row r="18" spans="1:60" ht="22.5" outlineLevel="1" x14ac:dyDescent="0.2">
      <c r="A18" s="128">
        <v>6</v>
      </c>
      <c r="B18" s="129" t="s">
        <v>428</v>
      </c>
      <c r="C18" s="137" t="s">
        <v>429</v>
      </c>
      <c r="D18" s="130" t="s">
        <v>427</v>
      </c>
      <c r="E18" s="131">
        <v>32</v>
      </c>
      <c r="F18" s="132"/>
      <c r="G18" s="133">
        <f t="shared" si="0"/>
        <v>0</v>
      </c>
      <c r="H18" s="132">
        <v>0</v>
      </c>
      <c r="I18" s="133">
        <f t="shared" si="1"/>
        <v>0</v>
      </c>
      <c r="J18" s="132">
        <v>161</v>
      </c>
      <c r="K18" s="133">
        <f t="shared" si="2"/>
        <v>5152</v>
      </c>
      <c r="L18" s="133">
        <v>21</v>
      </c>
      <c r="M18" s="133">
        <f t="shared" si="3"/>
        <v>0</v>
      </c>
      <c r="N18" s="131">
        <v>0</v>
      </c>
      <c r="O18" s="131">
        <f t="shared" si="4"/>
        <v>0</v>
      </c>
      <c r="P18" s="131">
        <v>0</v>
      </c>
      <c r="Q18" s="131">
        <f t="shared" si="5"/>
        <v>0</v>
      </c>
      <c r="R18" s="133"/>
      <c r="S18" s="133" t="s">
        <v>167</v>
      </c>
      <c r="T18" s="134" t="s">
        <v>146</v>
      </c>
      <c r="U18" s="112">
        <v>0</v>
      </c>
      <c r="V18" s="112">
        <f t="shared" si="6"/>
        <v>0</v>
      </c>
      <c r="W18" s="112"/>
      <c r="X18" s="112" t="s">
        <v>196</v>
      </c>
      <c r="Y18" s="112" t="s">
        <v>148</v>
      </c>
      <c r="Z18" s="106"/>
      <c r="AA18" s="106"/>
      <c r="AB18" s="106"/>
      <c r="AC18" s="106"/>
      <c r="AD18" s="106"/>
      <c r="AE18" s="106"/>
      <c r="AF18" s="106"/>
      <c r="AG18" s="106" t="s">
        <v>197</v>
      </c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</row>
    <row r="19" spans="1:60" ht="22.5" outlineLevel="1" x14ac:dyDescent="0.2">
      <c r="A19" s="128">
        <v>7</v>
      </c>
      <c r="B19" s="129" t="s">
        <v>430</v>
      </c>
      <c r="C19" s="137" t="s">
        <v>431</v>
      </c>
      <c r="D19" s="130" t="s">
        <v>427</v>
      </c>
      <c r="E19" s="131">
        <v>115</v>
      </c>
      <c r="F19" s="132"/>
      <c r="G19" s="133">
        <f t="shared" si="0"/>
        <v>0</v>
      </c>
      <c r="H19" s="132">
        <v>0</v>
      </c>
      <c r="I19" s="133">
        <f t="shared" si="1"/>
        <v>0</v>
      </c>
      <c r="J19" s="132">
        <v>15</v>
      </c>
      <c r="K19" s="133">
        <f t="shared" si="2"/>
        <v>1725</v>
      </c>
      <c r="L19" s="133">
        <v>21</v>
      </c>
      <c r="M19" s="133">
        <f t="shared" si="3"/>
        <v>0</v>
      </c>
      <c r="N19" s="131">
        <v>0</v>
      </c>
      <c r="O19" s="131">
        <f t="shared" si="4"/>
        <v>0</v>
      </c>
      <c r="P19" s="131">
        <v>0</v>
      </c>
      <c r="Q19" s="131">
        <f t="shared" si="5"/>
        <v>0</v>
      </c>
      <c r="R19" s="133"/>
      <c r="S19" s="133" t="s">
        <v>167</v>
      </c>
      <c r="T19" s="134" t="s">
        <v>146</v>
      </c>
      <c r="U19" s="112">
        <v>0</v>
      </c>
      <c r="V19" s="112">
        <f t="shared" si="6"/>
        <v>0</v>
      </c>
      <c r="W19" s="112"/>
      <c r="X19" s="112" t="s">
        <v>196</v>
      </c>
      <c r="Y19" s="112" t="s">
        <v>148</v>
      </c>
      <c r="Z19" s="106"/>
      <c r="AA19" s="106"/>
      <c r="AB19" s="106"/>
      <c r="AC19" s="106"/>
      <c r="AD19" s="106"/>
      <c r="AE19" s="106"/>
      <c r="AF19" s="106"/>
      <c r="AG19" s="106" t="s">
        <v>197</v>
      </c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</row>
    <row r="20" spans="1:60" outlineLevel="1" x14ac:dyDescent="0.2">
      <c r="A20" s="128">
        <v>8</v>
      </c>
      <c r="B20" s="129" t="s">
        <v>432</v>
      </c>
      <c r="C20" s="137" t="s">
        <v>433</v>
      </c>
      <c r="D20" s="130" t="s">
        <v>434</v>
      </c>
      <c r="E20" s="131">
        <v>1</v>
      </c>
      <c r="F20" s="132"/>
      <c r="G20" s="133">
        <f t="shared" si="0"/>
        <v>0</v>
      </c>
      <c r="H20" s="132">
        <v>0</v>
      </c>
      <c r="I20" s="133">
        <f t="shared" si="1"/>
        <v>0</v>
      </c>
      <c r="J20" s="132">
        <v>11.3</v>
      </c>
      <c r="K20" s="133">
        <f t="shared" si="2"/>
        <v>11.3</v>
      </c>
      <c r="L20" s="133">
        <v>21</v>
      </c>
      <c r="M20" s="133">
        <f t="shared" si="3"/>
        <v>0</v>
      </c>
      <c r="N20" s="131">
        <v>0</v>
      </c>
      <c r="O20" s="131">
        <f t="shared" si="4"/>
        <v>0</v>
      </c>
      <c r="P20" s="131">
        <v>0</v>
      </c>
      <c r="Q20" s="131">
        <f t="shared" si="5"/>
        <v>0</v>
      </c>
      <c r="R20" s="133"/>
      <c r="S20" s="133" t="s">
        <v>167</v>
      </c>
      <c r="T20" s="134" t="s">
        <v>146</v>
      </c>
      <c r="U20" s="112">
        <v>0</v>
      </c>
      <c r="V20" s="112">
        <f t="shared" si="6"/>
        <v>0</v>
      </c>
      <c r="W20" s="112"/>
      <c r="X20" s="112" t="s">
        <v>196</v>
      </c>
      <c r="Y20" s="112" t="s">
        <v>148</v>
      </c>
      <c r="Z20" s="106"/>
      <c r="AA20" s="106"/>
      <c r="AB20" s="106"/>
      <c r="AC20" s="106"/>
      <c r="AD20" s="106"/>
      <c r="AE20" s="106"/>
      <c r="AF20" s="106"/>
      <c r="AG20" s="106" t="s">
        <v>197</v>
      </c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</row>
    <row r="21" spans="1:60" outlineLevel="1" x14ac:dyDescent="0.2">
      <c r="A21" s="128">
        <v>9</v>
      </c>
      <c r="B21" s="129" t="s">
        <v>435</v>
      </c>
      <c r="C21" s="137" t="s">
        <v>436</v>
      </c>
      <c r="D21" s="130" t="s">
        <v>166</v>
      </c>
      <c r="E21" s="131">
        <v>1</v>
      </c>
      <c r="F21" s="132"/>
      <c r="G21" s="133">
        <f t="shared" si="0"/>
        <v>0</v>
      </c>
      <c r="H21" s="132">
        <v>0</v>
      </c>
      <c r="I21" s="133">
        <f t="shared" si="1"/>
        <v>0</v>
      </c>
      <c r="J21" s="132">
        <v>4000</v>
      </c>
      <c r="K21" s="133">
        <f t="shared" si="2"/>
        <v>4000</v>
      </c>
      <c r="L21" s="133">
        <v>21</v>
      </c>
      <c r="M21" s="133">
        <f t="shared" si="3"/>
        <v>0</v>
      </c>
      <c r="N21" s="131">
        <v>0</v>
      </c>
      <c r="O21" s="131">
        <f t="shared" si="4"/>
        <v>0</v>
      </c>
      <c r="P21" s="131">
        <v>0</v>
      </c>
      <c r="Q21" s="131">
        <f t="shared" si="5"/>
        <v>0</v>
      </c>
      <c r="R21" s="133"/>
      <c r="S21" s="133" t="s">
        <v>167</v>
      </c>
      <c r="T21" s="134" t="s">
        <v>146</v>
      </c>
      <c r="U21" s="112">
        <v>0</v>
      </c>
      <c r="V21" s="112">
        <f t="shared" si="6"/>
        <v>0</v>
      </c>
      <c r="W21" s="112"/>
      <c r="X21" s="112" t="s">
        <v>196</v>
      </c>
      <c r="Y21" s="112" t="s">
        <v>148</v>
      </c>
      <c r="Z21" s="106"/>
      <c r="AA21" s="106"/>
      <c r="AB21" s="106"/>
      <c r="AC21" s="106"/>
      <c r="AD21" s="106"/>
      <c r="AE21" s="106"/>
      <c r="AF21" s="106"/>
      <c r="AG21" s="106" t="s">
        <v>197</v>
      </c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</row>
    <row r="22" spans="1:60" ht="22.5" outlineLevel="1" x14ac:dyDescent="0.2">
      <c r="A22" s="128">
        <v>10</v>
      </c>
      <c r="B22" s="129" t="s">
        <v>437</v>
      </c>
      <c r="C22" s="137" t="s">
        <v>438</v>
      </c>
      <c r="D22" s="130" t="s">
        <v>434</v>
      </c>
      <c r="E22" s="131">
        <v>1</v>
      </c>
      <c r="F22" s="132"/>
      <c r="G22" s="133">
        <f t="shared" si="0"/>
        <v>0</v>
      </c>
      <c r="H22" s="132">
        <v>0</v>
      </c>
      <c r="I22" s="133">
        <f t="shared" si="1"/>
        <v>0</v>
      </c>
      <c r="J22" s="132">
        <v>34.5</v>
      </c>
      <c r="K22" s="133">
        <f t="shared" si="2"/>
        <v>34.5</v>
      </c>
      <c r="L22" s="133">
        <v>21</v>
      </c>
      <c r="M22" s="133">
        <f t="shared" si="3"/>
        <v>0</v>
      </c>
      <c r="N22" s="131">
        <v>0</v>
      </c>
      <c r="O22" s="131">
        <f t="shared" si="4"/>
        <v>0</v>
      </c>
      <c r="P22" s="131">
        <v>0</v>
      </c>
      <c r="Q22" s="131">
        <f t="shared" si="5"/>
        <v>0</v>
      </c>
      <c r="R22" s="133"/>
      <c r="S22" s="133" t="s">
        <v>167</v>
      </c>
      <c r="T22" s="134" t="s">
        <v>146</v>
      </c>
      <c r="U22" s="112">
        <v>0</v>
      </c>
      <c r="V22" s="112">
        <f t="shared" si="6"/>
        <v>0</v>
      </c>
      <c r="W22" s="112"/>
      <c r="X22" s="112" t="s">
        <v>196</v>
      </c>
      <c r="Y22" s="112" t="s">
        <v>148</v>
      </c>
      <c r="Z22" s="106"/>
      <c r="AA22" s="106"/>
      <c r="AB22" s="106"/>
      <c r="AC22" s="106"/>
      <c r="AD22" s="106"/>
      <c r="AE22" s="106"/>
      <c r="AF22" s="106"/>
      <c r="AG22" s="106" t="s">
        <v>197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</row>
    <row r="23" spans="1:60" ht="22.5" outlineLevel="1" x14ac:dyDescent="0.2">
      <c r="A23" s="128">
        <v>11</v>
      </c>
      <c r="B23" s="129" t="s">
        <v>439</v>
      </c>
      <c r="C23" s="137" t="s">
        <v>440</v>
      </c>
      <c r="D23" s="130" t="s">
        <v>427</v>
      </c>
      <c r="E23" s="131">
        <v>115</v>
      </c>
      <c r="F23" s="132"/>
      <c r="G23" s="133">
        <f t="shared" si="0"/>
        <v>0</v>
      </c>
      <c r="H23" s="132">
        <v>0</v>
      </c>
      <c r="I23" s="133">
        <f t="shared" si="1"/>
        <v>0</v>
      </c>
      <c r="J23" s="132">
        <v>26.74</v>
      </c>
      <c r="K23" s="133">
        <f t="shared" si="2"/>
        <v>3075.1</v>
      </c>
      <c r="L23" s="133">
        <v>21</v>
      </c>
      <c r="M23" s="133">
        <f t="shared" si="3"/>
        <v>0</v>
      </c>
      <c r="N23" s="131">
        <v>0</v>
      </c>
      <c r="O23" s="131">
        <f t="shared" si="4"/>
        <v>0</v>
      </c>
      <c r="P23" s="131">
        <v>0</v>
      </c>
      <c r="Q23" s="131">
        <f t="shared" si="5"/>
        <v>0</v>
      </c>
      <c r="R23" s="133"/>
      <c r="S23" s="133" t="s">
        <v>167</v>
      </c>
      <c r="T23" s="134" t="s">
        <v>146</v>
      </c>
      <c r="U23" s="112">
        <v>0</v>
      </c>
      <c r="V23" s="112">
        <f t="shared" si="6"/>
        <v>0</v>
      </c>
      <c r="W23" s="112"/>
      <c r="X23" s="112" t="s">
        <v>196</v>
      </c>
      <c r="Y23" s="112" t="s">
        <v>148</v>
      </c>
      <c r="Z23" s="106"/>
      <c r="AA23" s="106"/>
      <c r="AB23" s="106"/>
      <c r="AC23" s="106"/>
      <c r="AD23" s="106"/>
      <c r="AE23" s="106"/>
      <c r="AF23" s="106"/>
      <c r="AG23" s="106" t="s">
        <v>197</v>
      </c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</row>
    <row r="24" spans="1:60" ht="22.5" outlineLevel="1" x14ac:dyDescent="0.2">
      <c r="A24" s="128">
        <v>12</v>
      </c>
      <c r="B24" s="129" t="s">
        <v>441</v>
      </c>
      <c r="C24" s="137" t="s">
        <v>442</v>
      </c>
      <c r="D24" s="130" t="s">
        <v>427</v>
      </c>
      <c r="E24" s="131">
        <v>38</v>
      </c>
      <c r="F24" s="132"/>
      <c r="G24" s="133">
        <f t="shared" si="0"/>
        <v>0</v>
      </c>
      <c r="H24" s="132">
        <v>0</v>
      </c>
      <c r="I24" s="133">
        <f t="shared" si="1"/>
        <v>0</v>
      </c>
      <c r="J24" s="132">
        <v>54.6</v>
      </c>
      <c r="K24" s="133">
        <f t="shared" si="2"/>
        <v>2074.8000000000002</v>
      </c>
      <c r="L24" s="133">
        <v>21</v>
      </c>
      <c r="M24" s="133">
        <f t="shared" si="3"/>
        <v>0</v>
      </c>
      <c r="N24" s="131">
        <v>0</v>
      </c>
      <c r="O24" s="131">
        <f t="shared" si="4"/>
        <v>0</v>
      </c>
      <c r="P24" s="131">
        <v>0</v>
      </c>
      <c r="Q24" s="131">
        <f t="shared" si="5"/>
        <v>0</v>
      </c>
      <c r="R24" s="133"/>
      <c r="S24" s="133" t="s">
        <v>167</v>
      </c>
      <c r="T24" s="134" t="s">
        <v>146</v>
      </c>
      <c r="U24" s="112">
        <v>0</v>
      </c>
      <c r="V24" s="112">
        <f t="shared" si="6"/>
        <v>0</v>
      </c>
      <c r="W24" s="112"/>
      <c r="X24" s="112" t="s">
        <v>196</v>
      </c>
      <c r="Y24" s="112" t="s">
        <v>148</v>
      </c>
      <c r="Z24" s="106"/>
      <c r="AA24" s="106"/>
      <c r="AB24" s="106"/>
      <c r="AC24" s="106"/>
      <c r="AD24" s="106"/>
      <c r="AE24" s="106"/>
      <c r="AF24" s="106"/>
      <c r="AG24" s="106" t="s">
        <v>197</v>
      </c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</row>
    <row r="25" spans="1:60" ht="22.5" outlineLevel="1" x14ac:dyDescent="0.2">
      <c r="A25" s="128">
        <v>13</v>
      </c>
      <c r="B25" s="129" t="s">
        <v>443</v>
      </c>
      <c r="C25" s="137" t="s">
        <v>444</v>
      </c>
      <c r="D25" s="130" t="s">
        <v>427</v>
      </c>
      <c r="E25" s="131">
        <v>32</v>
      </c>
      <c r="F25" s="132"/>
      <c r="G25" s="133">
        <f t="shared" si="0"/>
        <v>0</v>
      </c>
      <c r="H25" s="132">
        <v>0</v>
      </c>
      <c r="I25" s="133">
        <f t="shared" si="1"/>
        <v>0</v>
      </c>
      <c r="J25" s="132">
        <v>30.6</v>
      </c>
      <c r="K25" s="133">
        <f t="shared" si="2"/>
        <v>979.2</v>
      </c>
      <c r="L25" s="133">
        <v>21</v>
      </c>
      <c r="M25" s="133">
        <f t="shared" si="3"/>
        <v>0</v>
      </c>
      <c r="N25" s="131">
        <v>0</v>
      </c>
      <c r="O25" s="131">
        <f t="shared" si="4"/>
        <v>0</v>
      </c>
      <c r="P25" s="131">
        <v>0</v>
      </c>
      <c r="Q25" s="131">
        <f t="shared" si="5"/>
        <v>0</v>
      </c>
      <c r="R25" s="133"/>
      <c r="S25" s="133" t="s">
        <v>167</v>
      </c>
      <c r="T25" s="134" t="s">
        <v>146</v>
      </c>
      <c r="U25" s="112">
        <v>0</v>
      </c>
      <c r="V25" s="112">
        <f t="shared" si="6"/>
        <v>0</v>
      </c>
      <c r="W25" s="112"/>
      <c r="X25" s="112" t="s">
        <v>196</v>
      </c>
      <c r="Y25" s="112" t="s">
        <v>148</v>
      </c>
      <c r="Z25" s="106"/>
      <c r="AA25" s="106"/>
      <c r="AB25" s="106"/>
      <c r="AC25" s="106"/>
      <c r="AD25" s="106"/>
      <c r="AE25" s="106"/>
      <c r="AF25" s="106"/>
      <c r="AG25" s="106" t="s">
        <v>197</v>
      </c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</row>
    <row r="26" spans="1:60" ht="22.5" outlineLevel="1" x14ac:dyDescent="0.2">
      <c r="A26" s="128">
        <v>14</v>
      </c>
      <c r="B26" s="129" t="s">
        <v>445</v>
      </c>
      <c r="C26" s="137" t="s">
        <v>446</v>
      </c>
      <c r="D26" s="130" t="s">
        <v>434</v>
      </c>
      <c r="E26" s="131">
        <v>2</v>
      </c>
      <c r="F26" s="132"/>
      <c r="G26" s="133">
        <f t="shared" si="0"/>
        <v>0</v>
      </c>
      <c r="H26" s="132">
        <v>0</v>
      </c>
      <c r="I26" s="133">
        <f t="shared" si="1"/>
        <v>0</v>
      </c>
      <c r="J26" s="132">
        <v>34.32</v>
      </c>
      <c r="K26" s="133">
        <f t="shared" si="2"/>
        <v>68.64</v>
      </c>
      <c r="L26" s="133">
        <v>21</v>
      </c>
      <c r="M26" s="133">
        <f t="shared" si="3"/>
        <v>0</v>
      </c>
      <c r="N26" s="131">
        <v>0</v>
      </c>
      <c r="O26" s="131">
        <f t="shared" si="4"/>
        <v>0</v>
      </c>
      <c r="P26" s="131">
        <v>0</v>
      </c>
      <c r="Q26" s="131">
        <f t="shared" si="5"/>
        <v>0</v>
      </c>
      <c r="R26" s="133"/>
      <c r="S26" s="133" t="s">
        <v>167</v>
      </c>
      <c r="T26" s="134" t="s">
        <v>146</v>
      </c>
      <c r="U26" s="112">
        <v>0</v>
      </c>
      <c r="V26" s="112">
        <f t="shared" si="6"/>
        <v>0</v>
      </c>
      <c r="W26" s="112"/>
      <c r="X26" s="112" t="s">
        <v>196</v>
      </c>
      <c r="Y26" s="112" t="s">
        <v>148</v>
      </c>
      <c r="Z26" s="106"/>
      <c r="AA26" s="106"/>
      <c r="AB26" s="106"/>
      <c r="AC26" s="106"/>
      <c r="AD26" s="106"/>
      <c r="AE26" s="106"/>
      <c r="AF26" s="106"/>
      <c r="AG26" s="106" t="s">
        <v>197</v>
      </c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</row>
    <row r="27" spans="1:60" ht="22.5" outlineLevel="1" x14ac:dyDescent="0.2">
      <c r="A27" s="128">
        <v>15</v>
      </c>
      <c r="B27" s="129" t="s">
        <v>447</v>
      </c>
      <c r="C27" s="137" t="s">
        <v>448</v>
      </c>
      <c r="D27" s="130" t="s">
        <v>434</v>
      </c>
      <c r="E27" s="131">
        <v>2</v>
      </c>
      <c r="F27" s="132"/>
      <c r="G27" s="133">
        <f t="shared" si="0"/>
        <v>0</v>
      </c>
      <c r="H27" s="132">
        <v>0</v>
      </c>
      <c r="I27" s="133">
        <f t="shared" si="1"/>
        <v>0</v>
      </c>
      <c r="J27" s="132">
        <v>64.08</v>
      </c>
      <c r="K27" s="133">
        <f t="shared" si="2"/>
        <v>128.16</v>
      </c>
      <c r="L27" s="133">
        <v>21</v>
      </c>
      <c r="M27" s="133">
        <f t="shared" si="3"/>
        <v>0</v>
      </c>
      <c r="N27" s="131">
        <v>0</v>
      </c>
      <c r="O27" s="131">
        <f t="shared" si="4"/>
        <v>0</v>
      </c>
      <c r="P27" s="131">
        <v>0</v>
      </c>
      <c r="Q27" s="131">
        <f t="shared" si="5"/>
        <v>0</v>
      </c>
      <c r="R27" s="133"/>
      <c r="S27" s="133" t="s">
        <v>167</v>
      </c>
      <c r="T27" s="134" t="s">
        <v>146</v>
      </c>
      <c r="U27" s="112">
        <v>0</v>
      </c>
      <c r="V27" s="112">
        <f t="shared" si="6"/>
        <v>0</v>
      </c>
      <c r="W27" s="112"/>
      <c r="X27" s="112" t="s">
        <v>196</v>
      </c>
      <c r="Y27" s="112" t="s">
        <v>148</v>
      </c>
      <c r="Z27" s="106"/>
      <c r="AA27" s="106"/>
      <c r="AB27" s="106"/>
      <c r="AC27" s="106"/>
      <c r="AD27" s="106"/>
      <c r="AE27" s="106"/>
      <c r="AF27" s="106"/>
      <c r="AG27" s="106" t="s">
        <v>197</v>
      </c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</row>
    <row r="28" spans="1:60" ht="22.5" outlineLevel="1" x14ac:dyDescent="0.2">
      <c r="A28" s="128">
        <v>16</v>
      </c>
      <c r="B28" s="129" t="s">
        <v>449</v>
      </c>
      <c r="C28" s="137" t="s">
        <v>450</v>
      </c>
      <c r="D28" s="130" t="s">
        <v>434</v>
      </c>
      <c r="E28" s="131">
        <v>1</v>
      </c>
      <c r="F28" s="132"/>
      <c r="G28" s="133">
        <f t="shared" si="0"/>
        <v>0</v>
      </c>
      <c r="H28" s="132">
        <v>0</v>
      </c>
      <c r="I28" s="133">
        <f t="shared" si="1"/>
        <v>0</v>
      </c>
      <c r="J28" s="132">
        <v>89.93</v>
      </c>
      <c r="K28" s="133">
        <f t="shared" si="2"/>
        <v>89.93</v>
      </c>
      <c r="L28" s="133">
        <v>21</v>
      </c>
      <c r="M28" s="133">
        <f t="shared" si="3"/>
        <v>0</v>
      </c>
      <c r="N28" s="131">
        <v>0</v>
      </c>
      <c r="O28" s="131">
        <f t="shared" si="4"/>
        <v>0</v>
      </c>
      <c r="P28" s="131">
        <v>0</v>
      </c>
      <c r="Q28" s="131">
        <f t="shared" si="5"/>
        <v>0</v>
      </c>
      <c r="R28" s="133"/>
      <c r="S28" s="133" t="s">
        <v>167</v>
      </c>
      <c r="T28" s="134" t="s">
        <v>146</v>
      </c>
      <c r="U28" s="112">
        <v>0</v>
      </c>
      <c r="V28" s="112">
        <f t="shared" si="6"/>
        <v>0</v>
      </c>
      <c r="W28" s="112"/>
      <c r="X28" s="112" t="s">
        <v>196</v>
      </c>
      <c r="Y28" s="112" t="s">
        <v>148</v>
      </c>
      <c r="Z28" s="106"/>
      <c r="AA28" s="106"/>
      <c r="AB28" s="106"/>
      <c r="AC28" s="106"/>
      <c r="AD28" s="106"/>
      <c r="AE28" s="106"/>
      <c r="AF28" s="106"/>
      <c r="AG28" s="106" t="s">
        <v>197</v>
      </c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</row>
    <row r="29" spans="1:60" outlineLevel="1" x14ac:dyDescent="0.2">
      <c r="A29" s="128">
        <v>17</v>
      </c>
      <c r="B29" s="129" t="s">
        <v>451</v>
      </c>
      <c r="C29" s="137" t="s">
        <v>452</v>
      </c>
      <c r="D29" s="130" t="s">
        <v>434</v>
      </c>
      <c r="E29" s="131">
        <v>1</v>
      </c>
      <c r="F29" s="132"/>
      <c r="G29" s="133">
        <f t="shared" si="0"/>
        <v>0</v>
      </c>
      <c r="H29" s="132">
        <v>0</v>
      </c>
      <c r="I29" s="133">
        <f t="shared" si="1"/>
        <v>0</v>
      </c>
      <c r="J29" s="132">
        <v>115.12</v>
      </c>
      <c r="K29" s="133">
        <f t="shared" si="2"/>
        <v>115.12</v>
      </c>
      <c r="L29" s="133">
        <v>21</v>
      </c>
      <c r="M29" s="133">
        <f t="shared" si="3"/>
        <v>0</v>
      </c>
      <c r="N29" s="131">
        <v>0</v>
      </c>
      <c r="O29" s="131">
        <f t="shared" si="4"/>
        <v>0</v>
      </c>
      <c r="P29" s="131">
        <v>0</v>
      </c>
      <c r="Q29" s="131">
        <f t="shared" si="5"/>
        <v>0</v>
      </c>
      <c r="R29" s="133"/>
      <c r="S29" s="133" t="s">
        <v>167</v>
      </c>
      <c r="T29" s="134" t="s">
        <v>146</v>
      </c>
      <c r="U29" s="112">
        <v>0</v>
      </c>
      <c r="V29" s="112">
        <f t="shared" si="6"/>
        <v>0</v>
      </c>
      <c r="W29" s="112"/>
      <c r="X29" s="112" t="s">
        <v>196</v>
      </c>
      <c r="Y29" s="112" t="s">
        <v>148</v>
      </c>
      <c r="Z29" s="106"/>
      <c r="AA29" s="106"/>
      <c r="AB29" s="106"/>
      <c r="AC29" s="106"/>
      <c r="AD29" s="106"/>
      <c r="AE29" s="106"/>
      <c r="AF29" s="106"/>
      <c r="AG29" s="106" t="s">
        <v>197</v>
      </c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</row>
    <row r="30" spans="1:60" x14ac:dyDescent="0.2">
      <c r="A30" s="114" t="s">
        <v>140</v>
      </c>
      <c r="B30" s="115" t="s">
        <v>104</v>
      </c>
      <c r="C30" s="135" t="s">
        <v>85</v>
      </c>
      <c r="D30" s="116"/>
      <c r="E30" s="117"/>
      <c r="F30" s="118"/>
      <c r="G30" s="118">
        <f>SUMIF(AG31:AG36,"&lt;&gt;NOR",G31:G36)</f>
        <v>0</v>
      </c>
      <c r="H30" s="118"/>
      <c r="I30" s="118">
        <f>SUM(I31:I36)</f>
        <v>0</v>
      </c>
      <c r="J30" s="118"/>
      <c r="K30" s="118">
        <f>SUM(K31:K36)</f>
        <v>263.10000000000002</v>
      </c>
      <c r="L30" s="118"/>
      <c r="M30" s="118">
        <f>SUM(M31:M36)</f>
        <v>0</v>
      </c>
      <c r="N30" s="117"/>
      <c r="O30" s="117">
        <f>SUM(O31:O36)</f>
        <v>0</v>
      </c>
      <c r="P30" s="117"/>
      <c r="Q30" s="117">
        <f>SUM(Q31:Q36)</f>
        <v>0</v>
      </c>
      <c r="R30" s="118"/>
      <c r="S30" s="118"/>
      <c r="T30" s="119"/>
      <c r="U30" s="113"/>
      <c r="V30" s="113">
        <f>SUM(V31:V36)</f>
        <v>0.28999999999999998</v>
      </c>
      <c r="W30" s="113"/>
      <c r="X30" s="113"/>
      <c r="Y30" s="113"/>
      <c r="AG30" t="s">
        <v>141</v>
      </c>
    </row>
    <row r="31" spans="1:60" outlineLevel="1" x14ac:dyDescent="0.2">
      <c r="A31" s="128">
        <v>18</v>
      </c>
      <c r="B31" s="129" t="s">
        <v>404</v>
      </c>
      <c r="C31" s="137" t="s">
        <v>405</v>
      </c>
      <c r="D31" s="130" t="s">
        <v>208</v>
      </c>
      <c r="E31" s="131">
        <v>0.12</v>
      </c>
      <c r="F31" s="132"/>
      <c r="G31" s="133">
        <f>ROUND(E31*F31,2)</f>
        <v>0</v>
      </c>
      <c r="H31" s="132">
        <v>0</v>
      </c>
      <c r="I31" s="133">
        <f>ROUND(E31*H31,2)</f>
        <v>0</v>
      </c>
      <c r="J31" s="132">
        <v>532</v>
      </c>
      <c r="K31" s="133">
        <f>ROUND(E31*J31,2)</f>
        <v>63.84</v>
      </c>
      <c r="L31" s="133">
        <v>21</v>
      </c>
      <c r="M31" s="133">
        <f>G31*(1+L31/100)</f>
        <v>0</v>
      </c>
      <c r="N31" s="131">
        <v>0</v>
      </c>
      <c r="O31" s="131">
        <f>ROUND(E31*N31,2)</f>
        <v>0</v>
      </c>
      <c r="P31" s="131">
        <v>0</v>
      </c>
      <c r="Q31" s="131">
        <f>ROUND(E31*P31,2)</f>
        <v>0</v>
      </c>
      <c r="R31" s="133"/>
      <c r="S31" s="133" t="s">
        <v>145</v>
      </c>
      <c r="T31" s="134" t="s">
        <v>145</v>
      </c>
      <c r="U31" s="112">
        <v>0.93300000000000005</v>
      </c>
      <c r="V31" s="112">
        <f>ROUND(E31*U31,2)</f>
        <v>0.11</v>
      </c>
      <c r="W31" s="112"/>
      <c r="X31" s="112" t="s">
        <v>196</v>
      </c>
      <c r="Y31" s="112" t="s">
        <v>148</v>
      </c>
      <c r="Z31" s="106"/>
      <c r="AA31" s="106"/>
      <c r="AB31" s="106"/>
      <c r="AC31" s="106"/>
      <c r="AD31" s="106"/>
      <c r="AE31" s="106"/>
      <c r="AF31" s="106"/>
      <c r="AG31" s="106" t="s">
        <v>197</v>
      </c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</row>
    <row r="32" spans="1:60" outlineLevel="1" x14ac:dyDescent="0.2">
      <c r="A32" s="128">
        <v>19</v>
      </c>
      <c r="B32" s="129" t="s">
        <v>453</v>
      </c>
      <c r="C32" s="137" t="s">
        <v>454</v>
      </c>
      <c r="D32" s="130" t="s">
        <v>208</v>
      </c>
      <c r="E32" s="131">
        <v>0.12</v>
      </c>
      <c r="F32" s="132"/>
      <c r="G32" s="133">
        <f>ROUND(E32*F32,2)</f>
        <v>0</v>
      </c>
      <c r="H32" s="132">
        <v>0</v>
      </c>
      <c r="I32" s="133">
        <f>ROUND(E32*H32,2)</f>
        <v>0</v>
      </c>
      <c r="J32" s="132">
        <v>499</v>
      </c>
      <c r="K32" s="133">
        <f>ROUND(E32*J32,2)</f>
        <v>59.88</v>
      </c>
      <c r="L32" s="133">
        <v>21</v>
      </c>
      <c r="M32" s="133">
        <f>G32*(1+L32/100)</f>
        <v>0</v>
      </c>
      <c r="N32" s="131">
        <v>0</v>
      </c>
      <c r="O32" s="131">
        <f>ROUND(E32*N32,2)</f>
        <v>0</v>
      </c>
      <c r="P32" s="131">
        <v>0</v>
      </c>
      <c r="Q32" s="131">
        <f>ROUND(E32*P32,2)</f>
        <v>0</v>
      </c>
      <c r="R32" s="133"/>
      <c r="S32" s="133" t="s">
        <v>145</v>
      </c>
      <c r="T32" s="134" t="s">
        <v>145</v>
      </c>
      <c r="U32" s="112">
        <v>0.95899999999999996</v>
      </c>
      <c r="V32" s="112">
        <f>ROUND(E32*U32,2)</f>
        <v>0.12</v>
      </c>
      <c r="W32" s="112"/>
      <c r="X32" s="112" t="s">
        <v>196</v>
      </c>
      <c r="Y32" s="112" t="s">
        <v>148</v>
      </c>
      <c r="Z32" s="106"/>
      <c r="AA32" s="106"/>
      <c r="AB32" s="106"/>
      <c r="AC32" s="106"/>
      <c r="AD32" s="106"/>
      <c r="AE32" s="106"/>
      <c r="AF32" s="106"/>
      <c r="AG32" s="106" t="s">
        <v>197</v>
      </c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</row>
    <row r="33" spans="1:60" outlineLevel="1" x14ac:dyDescent="0.2">
      <c r="A33" s="120">
        <v>20</v>
      </c>
      <c r="B33" s="121" t="s">
        <v>406</v>
      </c>
      <c r="C33" s="136" t="s">
        <v>407</v>
      </c>
      <c r="D33" s="122" t="s">
        <v>208</v>
      </c>
      <c r="E33" s="123">
        <v>0.12</v>
      </c>
      <c r="F33" s="124"/>
      <c r="G33" s="125">
        <f>ROUND(E33*F33,2)</f>
        <v>0</v>
      </c>
      <c r="H33" s="124">
        <v>0</v>
      </c>
      <c r="I33" s="125">
        <f>ROUND(E33*H33,2)</f>
        <v>0</v>
      </c>
      <c r="J33" s="124">
        <v>336.5</v>
      </c>
      <c r="K33" s="125">
        <f>ROUND(E33*J33,2)</f>
        <v>40.380000000000003</v>
      </c>
      <c r="L33" s="125">
        <v>21</v>
      </c>
      <c r="M33" s="125">
        <f>G33*(1+L33/100)</f>
        <v>0</v>
      </c>
      <c r="N33" s="123">
        <v>0</v>
      </c>
      <c r="O33" s="123">
        <f>ROUND(E33*N33,2)</f>
        <v>0</v>
      </c>
      <c r="P33" s="123">
        <v>0</v>
      </c>
      <c r="Q33" s="123">
        <f>ROUND(E33*P33,2)</f>
        <v>0</v>
      </c>
      <c r="R33" s="125"/>
      <c r="S33" s="125" t="s">
        <v>145</v>
      </c>
      <c r="T33" s="126" t="s">
        <v>145</v>
      </c>
      <c r="U33" s="112">
        <v>0.49</v>
      </c>
      <c r="V33" s="112">
        <f>ROUND(E33*U33,2)</f>
        <v>0.06</v>
      </c>
      <c r="W33" s="112"/>
      <c r="X33" s="112" t="s">
        <v>196</v>
      </c>
      <c r="Y33" s="112" t="s">
        <v>148</v>
      </c>
      <c r="Z33" s="106"/>
      <c r="AA33" s="106"/>
      <c r="AB33" s="106"/>
      <c r="AC33" s="106"/>
      <c r="AD33" s="106"/>
      <c r="AE33" s="106"/>
      <c r="AF33" s="106"/>
      <c r="AG33" s="106" t="s">
        <v>197</v>
      </c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</row>
    <row r="34" spans="1:60" outlineLevel="2" x14ac:dyDescent="0.2">
      <c r="A34" s="109"/>
      <c r="B34" s="110"/>
      <c r="C34" s="331" t="s">
        <v>408</v>
      </c>
      <c r="D34" s="332"/>
      <c r="E34" s="332"/>
      <c r="F34" s="332"/>
      <c r="G34" s="332"/>
      <c r="H34" s="112"/>
      <c r="I34" s="112"/>
      <c r="J34" s="112"/>
      <c r="K34" s="112"/>
      <c r="L34" s="112"/>
      <c r="M34" s="112"/>
      <c r="N34" s="111"/>
      <c r="O34" s="111"/>
      <c r="P34" s="111"/>
      <c r="Q34" s="111"/>
      <c r="R34" s="112"/>
      <c r="S34" s="112"/>
      <c r="T34" s="112"/>
      <c r="U34" s="112"/>
      <c r="V34" s="112"/>
      <c r="W34" s="112"/>
      <c r="X34" s="112"/>
      <c r="Y34" s="112"/>
      <c r="Z34" s="106"/>
      <c r="AA34" s="106"/>
      <c r="AB34" s="106"/>
      <c r="AC34" s="106"/>
      <c r="AD34" s="106"/>
      <c r="AE34" s="106"/>
      <c r="AF34" s="106"/>
      <c r="AG34" s="106" t="s">
        <v>151</v>
      </c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</row>
    <row r="35" spans="1:60" outlineLevel="1" x14ac:dyDescent="0.2">
      <c r="A35" s="128">
        <v>21</v>
      </c>
      <c r="B35" s="129" t="s">
        <v>409</v>
      </c>
      <c r="C35" s="137" t="s">
        <v>410</v>
      </c>
      <c r="D35" s="130" t="s">
        <v>208</v>
      </c>
      <c r="E35" s="131">
        <v>1.2</v>
      </c>
      <c r="F35" s="132"/>
      <c r="G35" s="133">
        <f>ROUND(E35*F35,2)</f>
        <v>0</v>
      </c>
      <c r="H35" s="132">
        <v>0</v>
      </c>
      <c r="I35" s="133">
        <f>ROUND(E35*H35,2)</f>
        <v>0</v>
      </c>
      <c r="J35" s="132">
        <v>28.2</v>
      </c>
      <c r="K35" s="133">
        <f>ROUND(E35*J35,2)</f>
        <v>33.840000000000003</v>
      </c>
      <c r="L35" s="133">
        <v>21</v>
      </c>
      <c r="M35" s="133">
        <f>G35*(1+L35/100)</f>
        <v>0</v>
      </c>
      <c r="N35" s="131">
        <v>0</v>
      </c>
      <c r="O35" s="131">
        <f>ROUND(E35*N35,2)</f>
        <v>0</v>
      </c>
      <c r="P35" s="131">
        <v>0</v>
      </c>
      <c r="Q35" s="131">
        <f>ROUND(E35*P35,2)</f>
        <v>0</v>
      </c>
      <c r="R35" s="133"/>
      <c r="S35" s="133" t="s">
        <v>145</v>
      </c>
      <c r="T35" s="134" t="s">
        <v>145</v>
      </c>
      <c r="U35" s="112">
        <v>0</v>
      </c>
      <c r="V35" s="112">
        <f>ROUND(E35*U35,2)</f>
        <v>0</v>
      </c>
      <c r="W35" s="112"/>
      <c r="X35" s="112" t="s">
        <v>196</v>
      </c>
      <c r="Y35" s="112" t="s">
        <v>148</v>
      </c>
      <c r="Z35" s="106"/>
      <c r="AA35" s="106"/>
      <c r="AB35" s="106"/>
      <c r="AC35" s="106"/>
      <c r="AD35" s="106"/>
      <c r="AE35" s="106"/>
      <c r="AF35" s="106"/>
      <c r="AG35" s="106" t="s">
        <v>197</v>
      </c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</row>
    <row r="36" spans="1:60" ht="22.5" outlineLevel="1" x14ac:dyDescent="0.2">
      <c r="A36" s="128">
        <v>22</v>
      </c>
      <c r="B36" s="129" t="s">
        <v>455</v>
      </c>
      <c r="C36" s="137" t="s">
        <v>456</v>
      </c>
      <c r="D36" s="130" t="s">
        <v>208</v>
      </c>
      <c r="E36" s="131">
        <v>0.12</v>
      </c>
      <c r="F36" s="132"/>
      <c r="G36" s="133">
        <f>ROUND(E36*F36,2)</f>
        <v>0</v>
      </c>
      <c r="H36" s="132">
        <v>0</v>
      </c>
      <c r="I36" s="133">
        <f>ROUND(E36*H36,2)</f>
        <v>0</v>
      </c>
      <c r="J36" s="132">
        <v>543</v>
      </c>
      <c r="K36" s="133">
        <f>ROUND(E36*J36,2)</f>
        <v>65.16</v>
      </c>
      <c r="L36" s="133">
        <v>21</v>
      </c>
      <c r="M36" s="133">
        <f>G36*(1+L36/100)</f>
        <v>0</v>
      </c>
      <c r="N36" s="131">
        <v>0</v>
      </c>
      <c r="O36" s="131">
        <f>ROUND(E36*N36,2)</f>
        <v>0</v>
      </c>
      <c r="P36" s="131">
        <v>0</v>
      </c>
      <c r="Q36" s="131">
        <f>ROUND(E36*P36,2)</f>
        <v>0</v>
      </c>
      <c r="R36" s="133"/>
      <c r="S36" s="133" t="s">
        <v>145</v>
      </c>
      <c r="T36" s="134" t="s">
        <v>145</v>
      </c>
      <c r="U36" s="112">
        <v>0</v>
      </c>
      <c r="V36" s="112">
        <f>ROUND(E36*U36,2)</f>
        <v>0</v>
      </c>
      <c r="W36" s="112"/>
      <c r="X36" s="112" t="s">
        <v>196</v>
      </c>
      <c r="Y36" s="112" t="s">
        <v>148</v>
      </c>
      <c r="Z36" s="106"/>
      <c r="AA36" s="106"/>
      <c r="AB36" s="106"/>
      <c r="AC36" s="106"/>
      <c r="AD36" s="106"/>
      <c r="AE36" s="106"/>
      <c r="AF36" s="106"/>
      <c r="AG36" s="106" t="s">
        <v>197</v>
      </c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</row>
    <row r="37" spans="1:60" x14ac:dyDescent="0.2">
      <c r="A37" s="114" t="s">
        <v>140</v>
      </c>
      <c r="B37" s="115" t="s">
        <v>20</v>
      </c>
      <c r="C37" s="135" t="s">
        <v>21</v>
      </c>
      <c r="D37" s="116"/>
      <c r="E37" s="117"/>
      <c r="F37" s="118"/>
      <c r="G37" s="118">
        <f>SUMIF(AG38:AG38,"&lt;&gt;NOR",G38:G38)</f>
        <v>0</v>
      </c>
      <c r="H37" s="118"/>
      <c r="I37" s="118">
        <f>SUM(I38:I38)</f>
        <v>0</v>
      </c>
      <c r="J37" s="118"/>
      <c r="K37" s="118">
        <f>SUM(K38:K38)</f>
        <v>8950</v>
      </c>
      <c r="L37" s="118"/>
      <c r="M37" s="118">
        <f>SUM(M38:M38)</f>
        <v>0</v>
      </c>
      <c r="N37" s="117"/>
      <c r="O37" s="117">
        <f>SUM(O38:O38)</f>
        <v>0</v>
      </c>
      <c r="P37" s="117"/>
      <c r="Q37" s="117">
        <f>SUM(Q38:Q38)</f>
        <v>0</v>
      </c>
      <c r="R37" s="118"/>
      <c r="S37" s="118"/>
      <c r="T37" s="119"/>
      <c r="U37" s="113"/>
      <c r="V37" s="113">
        <f>SUM(V38:V38)</f>
        <v>0</v>
      </c>
      <c r="W37" s="113"/>
      <c r="X37" s="113"/>
      <c r="Y37" s="113"/>
      <c r="AG37" t="s">
        <v>141</v>
      </c>
    </row>
    <row r="38" spans="1:60" outlineLevel="1" x14ac:dyDescent="0.2">
      <c r="A38" s="120">
        <v>23</v>
      </c>
      <c r="B38" s="121" t="s">
        <v>457</v>
      </c>
      <c r="C38" s="136" t="s">
        <v>458</v>
      </c>
      <c r="D38" s="122" t="s">
        <v>24</v>
      </c>
      <c r="E38" s="123">
        <v>1</v>
      </c>
      <c r="F38" s="124"/>
      <c r="G38" s="125">
        <f>ROUND(E38*F38,2)</f>
        <v>0</v>
      </c>
      <c r="H38" s="124">
        <v>0</v>
      </c>
      <c r="I38" s="125">
        <f>ROUND(E38*H38,2)</f>
        <v>0</v>
      </c>
      <c r="J38" s="124">
        <v>8950</v>
      </c>
      <c r="K38" s="125">
        <f>ROUND(E38*J38,2)</f>
        <v>8950</v>
      </c>
      <c r="L38" s="125">
        <v>21</v>
      </c>
      <c r="M38" s="125">
        <f>G38*(1+L38/100)</f>
        <v>0</v>
      </c>
      <c r="N38" s="123">
        <v>0</v>
      </c>
      <c r="O38" s="123">
        <f>ROUND(E38*N38,2)</f>
        <v>0</v>
      </c>
      <c r="P38" s="123">
        <v>0</v>
      </c>
      <c r="Q38" s="123">
        <f>ROUND(E38*P38,2)</f>
        <v>0</v>
      </c>
      <c r="R38" s="125"/>
      <c r="S38" s="125" t="s">
        <v>167</v>
      </c>
      <c r="T38" s="126" t="s">
        <v>146</v>
      </c>
      <c r="U38" s="112">
        <v>0</v>
      </c>
      <c r="V38" s="112">
        <f>ROUND(E38*U38,2)</f>
        <v>0</v>
      </c>
      <c r="W38" s="112"/>
      <c r="X38" s="112" t="s">
        <v>147</v>
      </c>
      <c r="Y38" s="112" t="s">
        <v>148</v>
      </c>
      <c r="Z38" s="106"/>
      <c r="AA38" s="106"/>
      <c r="AB38" s="106"/>
      <c r="AC38" s="106"/>
      <c r="AD38" s="106"/>
      <c r="AE38" s="106"/>
      <c r="AF38" s="106"/>
      <c r="AG38" s="106" t="s">
        <v>149</v>
      </c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</row>
    <row r="39" spans="1:60" x14ac:dyDescent="0.2">
      <c r="A39" s="3"/>
      <c r="B39" s="4"/>
      <c r="C39" s="138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v>12</v>
      </c>
      <c r="AF39">
        <v>21</v>
      </c>
      <c r="AG39" t="s">
        <v>126</v>
      </c>
    </row>
    <row r="40" spans="1:60" x14ac:dyDescent="0.2">
      <c r="A40" s="269"/>
      <c r="B40" s="270" t="s">
        <v>14</v>
      </c>
      <c r="C40" s="271"/>
      <c r="D40" s="272"/>
      <c r="E40" s="273"/>
      <c r="F40" s="273"/>
      <c r="G40" s="274">
        <f>G8+G10+G13+G15+G30+G37</f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f>SUMIF(L7:L38,AE39,G7:G38)</f>
        <v>0</v>
      </c>
      <c r="AF40">
        <f>SUMIF(L7:L38,AF39,G7:G38)</f>
        <v>0</v>
      </c>
      <c r="AG40" t="s">
        <v>188</v>
      </c>
    </row>
    <row r="41" spans="1:60" x14ac:dyDescent="0.2">
      <c r="A41" s="3"/>
      <c r="B41" s="4"/>
      <c r="C41" s="138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3"/>
      <c r="B42" s="4"/>
      <c r="C42" s="138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340" t="s">
        <v>189</v>
      </c>
      <c r="B43" s="340"/>
      <c r="C43" s="341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342"/>
      <c r="B44" s="343"/>
      <c r="C44" s="344"/>
      <c r="D44" s="343"/>
      <c r="E44" s="343"/>
      <c r="F44" s="343"/>
      <c r="G44" s="34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G44" t="s">
        <v>190</v>
      </c>
    </row>
    <row r="45" spans="1:60" x14ac:dyDescent="0.2">
      <c r="A45" s="346"/>
      <c r="B45" s="347"/>
      <c r="C45" s="348"/>
      <c r="D45" s="347"/>
      <c r="E45" s="347"/>
      <c r="F45" s="347"/>
      <c r="G45" s="34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346"/>
      <c r="B46" s="347"/>
      <c r="C46" s="348"/>
      <c r="D46" s="347"/>
      <c r="E46" s="347"/>
      <c r="F46" s="347"/>
      <c r="G46" s="34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346"/>
      <c r="B47" s="347"/>
      <c r="C47" s="348"/>
      <c r="D47" s="347"/>
      <c r="E47" s="347"/>
      <c r="F47" s="347"/>
      <c r="G47" s="34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50"/>
      <c r="B48" s="351"/>
      <c r="C48" s="352"/>
      <c r="D48" s="351"/>
      <c r="E48" s="351"/>
      <c r="F48" s="351"/>
      <c r="G48" s="35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3"/>
      <c r="B49" s="4"/>
      <c r="C49" s="138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C50" s="139"/>
      <c r="D50" s="10"/>
      <c r="AG50" t="s">
        <v>191</v>
      </c>
    </row>
    <row r="51" spans="1:33" x14ac:dyDescent="0.2">
      <c r="D51" s="10"/>
    </row>
    <row r="52" spans="1:33" x14ac:dyDescent="0.2">
      <c r="D52" s="10"/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44:G48"/>
    <mergeCell ref="C12:G12"/>
    <mergeCell ref="C34:G34"/>
    <mergeCell ref="A1:G1"/>
    <mergeCell ref="C2:G2"/>
    <mergeCell ref="C3:G3"/>
    <mergeCell ref="C4:G4"/>
    <mergeCell ref="A43:C4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23"/>
  <sheetViews>
    <sheetView workbookViewId="0">
      <selection activeCell="AB13" sqref="AB13"/>
    </sheetView>
  </sheetViews>
  <sheetFormatPr defaultRowHeight="12.75" outlineLevelRow="1" x14ac:dyDescent="0.2"/>
  <cols>
    <col min="1" max="1" width="3.42578125" customWidth="1"/>
    <col min="2" max="2" width="12.5703125" customWidth="1"/>
    <col min="3" max="3" width="38.285156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333" t="s">
        <v>108</v>
      </c>
      <c r="B1" s="333"/>
      <c r="C1" s="333"/>
      <c r="D1" s="333"/>
      <c r="E1" s="333"/>
      <c r="F1" s="333"/>
      <c r="G1" s="333"/>
      <c r="AG1" t="s">
        <v>112</v>
      </c>
    </row>
    <row r="2" spans="1:60" ht="24.95" customHeight="1" x14ac:dyDescent="0.2">
      <c r="A2" s="260" t="s">
        <v>109</v>
      </c>
      <c r="B2" s="261" t="s">
        <v>3</v>
      </c>
      <c r="C2" s="334" t="s">
        <v>4</v>
      </c>
      <c r="D2" s="335"/>
      <c r="E2" s="335"/>
      <c r="F2" s="335"/>
      <c r="G2" s="336"/>
      <c r="AG2" t="s">
        <v>113</v>
      </c>
    </row>
    <row r="3" spans="1:60" ht="24.95" customHeight="1" x14ac:dyDescent="0.2">
      <c r="A3" s="260" t="s">
        <v>110</v>
      </c>
      <c r="B3" s="261" t="s">
        <v>43</v>
      </c>
      <c r="C3" s="334" t="s">
        <v>5</v>
      </c>
      <c r="D3" s="335"/>
      <c r="E3" s="335"/>
      <c r="F3" s="335"/>
      <c r="G3" s="336"/>
      <c r="AC3" s="94" t="s">
        <v>113</v>
      </c>
      <c r="AG3" t="s">
        <v>114</v>
      </c>
    </row>
    <row r="4" spans="1:60" ht="24.95" customHeight="1" x14ac:dyDescent="0.2">
      <c r="A4" s="262" t="s">
        <v>111</v>
      </c>
      <c r="B4" s="263" t="s">
        <v>46</v>
      </c>
      <c r="C4" s="337" t="s">
        <v>49</v>
      </c>
      <c r="D4" s="338"/>
      <c r="E4" s="338"/>
      <c r="F4" s="338"/>
      <c r="G4" s="339"/>
      <c r="AG4" t="s">
        <v>115</v>
      </c>
    </row>
    <row r="5" spans="1:60" x14ac:dyDescent="0.2">
      <c r="B5" s="94"/>
      <c r="C5" s="94"/>
      <c r="D5" s="10"/>
    </row>
    <row r="6" spans="1:60" ht="38.25" x14ac:dyDescent="0.2">
      <c r="A6" s="264" t="s">
        <v>116</v>
      </c>
      <c r="B6" s="265" t="s">
        <v>117</v>
      </c>
      <c r="C6" s="265" t="s">
        <v>118</v>
      </c>
      <c r="D6" s="266" t="s">
        <v>119</v>
      </c>
      <c r="E6" s="264" t="s">
        <v>120</v>
      </c>
      <c r="F6" s="267" t="s">
        <v>121</v>
      </c>
      <c r="G6" s="264" t="s">
        <v>14</v>
      </c>
      <c r="H6" s="268" t="s">
        <v>122</v>
      </c>
      <c r="I6" s="268" t="s">
        <v>123</v>
      </c>
      <c r="J6" s="268" t="s">
        <v>124</v>
      </c>
      <c r="K6" s="268" t="s">
        <v>125</v>
      </c>
      <c r="L6" s="268" t="s">
        <v>126</v>
      </c>
      <c r="M6" s="268" t="s">
        <v>127</v>
      </c>
      <c r="N6" s="268" t="s">
        <v>128</v>
      </c>
      <c r="O6" s="268" t="s">
        <v>129</v>
      </c>
      <c r="P6" s="268" t="s">
        <v>130</v>
      </c>
      <c r="Q6" s="268" t="s">
        <v>131</v>
      </c>
      <c r="R6" s="268" t="s">
        <v>132</v>
      </c>
      <c r="S6" s="268" t="s">
        <v>133</v>
      </c>
      <c r="T6" s="268" t="s">
        <v>134</v>
      </c>
      <c r="U6" s="268" t="s">
        <v>135</v>
      </c>
      <c r="V6" s="268" t="s">
        <v>136</v>
      </c>
      <c r="W6" s="268" t="s">
        <v>137</v>
      </c>
      <c r="X6" s="268" t="s">
        <v>138</v>
      </c>
      <c r="Y6" s="268" t="s">
        <v>139</v>
      </c>
    </row>
    <row r="7" spans="1:60" hidden="1" x14ac:dyDescent="0.2">
      <c r="A7" s="3"/>
      <c r="B7" s="4"/>
      <c r="C7" s="4"/>
      <c r="D7" s="6"/>
      <c r="E7" s="107"/>
      <c r="F7" s="108"/>
      <c r="G7" s="108"/>
      <c r="H7" s="108"/>
      <c r="I7" s="108"/>
      <c r="J7" s="108"/>
      <c r="K7" s="108"/>
      <c r="L7" s="108"/>
      <c r="M7" s="108"/>
      <c r="N7" s="107"/>
      <c r="O7" s="107"/>
      <c r="P7" s="107"/>
      <c r="Q7" s="107"/>
      <c r="R7" s="108"/>
      <c r="S7" s="108"/>
      <c r="T7" s="108"/>
      <c r="U7" s="108"/>
      <c r="V7" s="108"/>
      <c r="W7" s="108"/>
      <c r="X7" s="108"/>
      <c r="Y7" s="108"/>
    </row>
    <row r="8" spans="1:60" x14ac:dyDescent="0.2">
      <c r="A8" s="114" t="s">
        <v>140</v>
      </c>
      <c r="B8" s="115" t="s">
        <v>459</v>
      </c>
      <c r="C8" s="135" t="s">
        <v>460</v>
      </c>
      <c r="D8" s="116"/>
      <c r="E8" s="117"/>
      <c r="F8" s="118"/>
      <c r="G8" s="118">
        <f>SUM(G9:G13)</f>
        <v>0</v>
      </c>
      <c r="H8" s="118"/>
      <c r="I8" s="118">
        <f>SUM(I9:I20)</f>
        <v>0</v>
      </c>
      <c r="J8" s="118"/>
      <c r="K8" s="118">
        <f>SUM(K9:K20)</f>
        <v>9365.7999999999993</v>
      </c>
      <c r="L8" s="118"/>
      <c r="M8" s="118">
        <f>SUM(M9:M20)</f>
        <v>0</v>
      </c>
      <c r="N8" s="117"/>
      <c r="O8" s="117">
        <f>SUM(O9:O20)</f>
        <v>0</v>
      </c>
      <c r="P8" s="117"/>
      <c r="Q8" s="117">
        <f>SUM(Q9:Q20)</f>
        <v>0</v>
      </c>
      <c r="R8" s="118"/>
      <c r="S8" s="118"/>
      <c r="T8" s="119"/>
      <c r="U8" s="113"/>
      <c r="V8" s="113">
        <f>SUM(V9:V20)</f>
        <v>0</v>
      </c>
      <c r="W8" s="113"/>
      <c r="X8" s="113"/>
      <c r="Y8" s="113"/>
      <c r="AG8" t="s">
        <v>141</v>
      </c>
    </row>
    <row r="9" spans="1:60" ht="56.25" outlineLevel="1" x14ac:dyDescent="0.2">
      <c r="A9" s="128">
        <v>1</v>
      </c>
      <c r="B9" s="129" t="s">
        <v>461</v>
      </c>
      <c r="C9" s="137" t="s">
        <v>462</v>
      </c>
      <c r="D9" s="130" t="s">
        <v>463</v>
      </c>
      <c r="E9" s="131">
        <v>1</v>
      </c>
      <c r="F9" s="132"/>
      <c r="G9" s="133">
        <f t="shared" ref="G9:G13" si="0">ROUND(E9*F9,2)</f>
        <v>0</v>
      </c>
      <c r="H9" s="132">
        <v>0</v>
      </c>
      <c r="I9" s="133">
        <f t="shared" ref="I9:I13" si="1">ROUND(E9*H9,2)</f>
        <v>0</v>
      </c>
      <c r="J9" s="132">
        <v>8952</v>
      </c>
      <c r="K9" s="133">
        <f t="shared" ref="K9:K13" si="2">ROUND(E9*J9,2)</f>
        <v>8952</v>
      </c>
      <c r="L9" s="133">
        <v>21</v>
      </c>
      <c r="M9" s="133">
        <f t="shared" ref="M9:M13" si="3">G9*(1+L9/100)</f>
        <v>0</v>
      </c>
      <c r="N9" s="131">
        <v>0</v>
      </c>
      <c r="O9" s="131">
        <f t="shared" ref="O9:O13" si="4">ROUND(E9*N9,2)</f>
        <v>0</v>
      </c>
      <c r="P9" s="131">
        <v>0</v>
      </c>
      <c r="Q9" s="131">
        <f t="shared" ref="Q9:Q13" si="5">ROUND(E9*P9,2)</f>
        <v>0</v>
      </c>
      <c r="R9" s="133"/>
      <c r="S9" s="133" t="s">
        <v>167</v>
      </c>
      <c r="T9" s="134" t="s">
        <v>146</v>
      </c>
      <c r="U9" s="112">
        <v>0</v>
      </c>
      <c r="V9" s="112">
        <f t="shared" ref="V9:V13" si="6">ROUND(E9*U9,2)</f>
        <v>0</v>
      </c>
      <c r="W9" s="112"/>
      <c r="X9" s="112" t="s">
        <v>196</v>
      </c>
      <c r="Y9" s="112" t="s">
        <v>148</v>
      </c>
      <c r="Z9" s="106"/>
      <c r="AA9" s="106"/>
      <c r="AB9" s="106"/>
      <c r="AC9" s="106"/>
      <c r="AD9" s="106"/>
      <c r="AE9" s="106"/>
      <c r="AF9" s="106"/>
      <c r="AG9" s="106" t="s">
        <v>197</v>
      </c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</row>
    <row r="10" spans="1:60" ht="33.75" outlineLevel="1" x14ac:dyDescent="0.2">
      <c r="A10" s="128">
        <v>2</v>
      </c>
      <c r="B10" s="129" t="s">
        <v>464</v>
      </c>
      <c r="C10" s="137" t="s">
        <v>465</v>
      </c>
      <c r="D10" s="130" t="s">
        <v>463</v>
      </c>
      <c r="E10" s="131">
        <v>1</v>
      </c>
      <c r="F10" s="132"/>
      <c r="G10" s="133">
        <f t="shared" si="0"/>
        <v>0</v>
      </c>
      <c r="H10" s="132">
        <v>0</v>
      </c>
      <c r="I10" s="133">
        <f t="shared" si="1"/>
        <v>0</v>
      </c>
      <c r="J10" s="132">
        <v>76.8</v>
      </c>
      <c r="K10" s="133">
        <f t="shared" si="2"/>
        <v>76.8</v>
      </c>
      <c r="L10" s="133">
        <v>21</v>
      </c>
      <c r="M10" s="133">
        <f t="shared" si="3"/>
        <v>0</v>
      </c>
      <c r="N10" s="131">
        <v>0</v>
      </c>
      <c r="O10" s="131">
        <f t="shared" si="4"/>
        <v>0</v>
      </c>
      <c r="P10" s="131">
        <v>0</v>
      </c>
      <c r="Q10" s="131">
        <f t="shared" si="5"/>
        <v>0</v>
      </c>
      <c r="R10" s="133"/>
      <c r="S10" s="133" t="s">
        <v>167</v>
      </c>
      <c r="T10" s="134" t="s">
        <v>146</v>
      </c>
      <c r="U10" s="112">
        <v>0</v>
      </c>
      <c r="V10" s="112">
        <f t="shared" si="6"/>
        <v>0</v>
      </c>
      <c r="W10" s="112"/>
      <c r="X10" s="112" t="s">
        <v>196</v>
      </c>
      <c r="Y10" s="112" t="s">
        <v>148</v>
      </c>
      <c r="Z10" s="106"/>
      <c r="AA10" s="106"/>
      <c r="AB10" s="106"/>
      <c r="AC10" s="106"/>
      <c r="AD10" s="106"/>
      <c r="AE10" s="106"/>
      <c r="AF10" s="106"/>
      <c r="AG10" s="106" t="s">
        <v>197</v>
      </c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</row>
    <row r="11" spans="1:60" ht="45" outlineLevel="1" x14ac:dyDescent="0.2">
      <c r="A11" s="128">
        <v>3</v>
      </c>
      <c r="B11" s="129" t="s">
        <v>466</v>
      </c>
      <c r="C11" s="137" t="s">
        <v>467</v>
      </c>
      <c r="D11" s="130" t="s">
        <v>463</v>
      </c>
      <c r="E11" s="131">
        <v>1</v>
      </c>
      <c r="F11" s="132"/>
      <c r="G11" s="133">
        <f t="shared" si="0"/>
        <v>0</v>
      </c>
      <c r="H11" s="132">
        <v>0</v>
      </c>
      <c r="I11" s="133">
        <f t="shared" si="1"/>
        <v>0</v>
      </c>
      <c r="J11" s="132">
        <v>161</v>
      </c>
      <c r="K11" s="133">
        <f t="shared" si="2"/>
        <v>161</v>
      </c>
      <c r="L11" s="133">
        <v>21</v>
      </c>
      <c r="M11" s="133">
        <f t="shared" si="3"/>
        <v>0</v>
      </c>
      <c r="N11" s="131">
        <v>0</v>
      </c>
      <c r="O11" s="131">
        <f t="shared" si="4"/>
        <v>0</v>
      </c>
      <c r="P11" s="131">
        <v>0</v>
      </c>
      <c r="Q11" s="131">
        <f t="shared" si="5"/>
        <v>0</v>
      </c>
      <c r="R11" s="133"/>
      <c r="S11" s="133" t="s">
        <v>167</v>
      </c>
      <c r="T11" s="134" t="s">
        <v>146</v>
      </c>
      <c r="U11" s="112">
        <v>0</v>
      </c>
      <c r="V11" s="112">
        <f t="shared" si="6"/>
        <v>0</v>
      </c>
      <c r="W11" s="112"/>
      <c r="X11" s="112" t="s">
        <v>196</v>
      </c>
      <c r="Y11" s="112" t="s">
        <v>148</v>
      </c>
      <c r="Z11" s="106"/>
      <c r="AA11" s="106"/>
      <c r="AB11" s="106"/>
      <c r="AC11" s="106"/>
      <c r="AD11" s="106"/>
      <c r="AE11" s="106"/>
      <c r="AF11" s="106"/>
      <c r="AG11" s="106" t="s">
        <v>197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</row>
    <row r="12" spans="1:60" ht="45" outlineLevel="1" x14ac:dyDescent="0.2">
      <c r="A12" s="128">
        <v>4</v>
      </c>
      <c r="B12" s="129" t="s">
        <v>468</v>
      </c>
      <c r="C12" s="137" t="s">
        <v>469</v>
      </c>
      <c r="D12" s="130" t="s">
        <v>463</v>
      </c>
      <c r="E12" s="131">
        <v>1</v>
      </c>
      <c r="F12" s="132"/>
      <c r="G12" s="133">
        <f t="shared" si="0"/>
        <v>0</v>
      </c>
      <c r="H12" s="132">
        <v>0</v>
      </c>
      <c r="I12" s="133">
        <f t="shared" si="1"/>
        <v>0</v>
      </c>
      <c r="J12" s="132">
        <v>161</v>
      </c>
      <c r="K12" s="133">
        <f t="shared" si="2"/>
        <v>161</v>
      </c>
      <c r="L12" s="133">
        <v>21</v>
      </c>
      <c r="M12" s="133">
        <f t="shared" si="3"/>
        <v>0</v>
      </c>
      <c r="N12" s="131">
        <v>0</v>
      </c>
      <c r="O12" s="131">
        <f t="shared" si="4"/>
        <v>0</v>
      </c>
      <c r="P12" s="131">
        <v>0</v>
      </c>
      <c r="Q12" s="131">
        <f t="shared" si="5"/>
        <v>0</v>
      </c>
      <c r="R12" s="133"/>
      <c r="S12" s="133" t="s">
        <v>167</v>
      </c>
      <c r="T12" s="134" t="s">
        <v>146</v>
      </c>
      <c r="U12" s="112">
        <v>0</v>
      </c>
      <c r="V12" s="112">
        <f t="shared" si="6"/>
        <v>0</v>
      </c>
      <c r="W12" s="112"/>
      <c r="X12" s="112" t="s">
        <v>196</v>
      </c>
      <c r="Y12" s="112" t="s">
        <v>148</v>
      </c>
      <c r="Z12" s="106"/>
      <c r="AA12" s="106"/>
      <c r="AB12" s="106"/>
      <c r="AC12" s="106"/>
      <c r="AD12" s="106"/>
      <c r="AE12" s="106"/>
      <c r="AF12" s="106"/>
      <c r="AG12" s="106" t="s">
        <v>197</v>
      </c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</row>
    <row r="13" spans="1:60" outlineLevel="1" x14ac:dyDescent="0.2">
      <c r="A13" s="128">
        <v>5</v>
      </c>
      <c r="B13" s="129" t="s">
        <v>470</v>
      </c>
      <c r="C13" s="137" t="s">
        <v>471</v>
      </c>
      <c r="D13" s="130" t="s">
        <v>463</v>
      </c>
      <c r="E13" s="131">
        <v>1</v>
      </c>
      <c r="F13" s="132"/>
      <c r="G13" s="133">
        <f t="shared" si="0"/>
        <v>0</v>
      </c>
      <c r="H13" s="132">
        <v>0</v>
      </c>
      <c r="I13" s="133">
        <f t="shared" si="1"/>
        <v>0</v>
      </c>
      <c r="J13" s="132">
        <v>15</v>
      </c>
      <c r="K13" s="133">
        <f t="shared" si="2"/>
        <v>15</v>
      </c>
      <c r="L13" s="133">
        <v>21</v>
      </c>
      <c r="M13" s="133">
        <f t="shared" si="3"/>
        <v>0</v>
      </c>
      <c r="N13" s="131">
        <v>0</v>
      </c>
      <c r="O13" s="131">
        <f t="shared" si="4"/>
        <v>0</v>
      </c>
      <c r="P13" s="131">
        <v>0</v>
      </c>
      <c r="Q13" s="131">
        <f t="shared" si="5"/>
        <v>0</v>
      </c>
      <c r="R13" s="133"/>
      <c r="S13" s="133" t="s">
        <v>167</v>
      </c>
      <c r="T13" s="134" t="s">
        <v>146</v>
      </c>
      <c r="U13" s="112">
        <v>0</v>
      </c>
      <c r="V13" s="112">
        <f t="shared" si="6"/>
        <v>0</v>
      </c>
      <c r="W13" s="112"/>
      <c r="X13" s="112" t="s">
        <v>196</v>
      </c>
      <c r="Y13" s="112" t="s">
        <v>148</v>
      </c>
      <c r="Z13" s="106"/>
      <c r="AA13" s="106"/>
      <c r="AB13" s="106"/>
      <c r="AC13" s="106"/>
      <c r="AD13" s="106"/>
      <c r="AE13" s="106"/>
      <c r="AF13" s="106"/>
      <c r="AG13" s="106" t="s">
        <v>197</v>
      </c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</row>
    <row r="14" spans="1:60" outlineLevel="1" x14ac:dyDescent="0.2">
      <c r="A14" s="226"/>
      <c r="B14" s="227"/>
      <c r="C14" s="228"/>
      <c r="D14" s="229"/>
      <c r="E14" s="230"/>
      <c r="F14" s="231"/>
      <c r="G14" s="232"/>
      <c r="H14" s="233"/>
      <c r="I14" s="112"/>
      <c r="J14" s="233"/>
      <c r="K14" s="112"/>
      <c r="L14" s="112"/>
      <c r="M14" s="112"/>
      <c r="N14" s="111"/>
      <c r="O14" s="111"/>
      <c r="P14" s="111"/>
      <c r="Q14" s="111"/>
      <c r="R14" s="112"/>
      <c r="S14" s="112"/>
      <c r="T14" s="112"/>
      <c r="U14" s="112"/>
      <c r="V14" s="112"/>
      <c r="W14" s="112"/>
      <c r="X14" s="112"/>
      <c r="Y14" s="112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</row>
    <row r="15" spans="1:60" x14ac:dyDescent="0.2">
      <c r="A15" s="269"/>
      <c r="B15" s="270" t="s">
        <v>14</v>
      </c>
      <c r="C15" s="271"/>
      <c r="D15" s="272"/>
      <c r="E15" s="273"/>
      <c r="F15" s="273"/>
      <c r="G15" s="274">
        <f>SUM(G8)</f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E15" t="e">
        <f>SUMIF(#REF!,AE13,#REF!)</f>
        <v>#REF!</v>
      </c>
      <c r="AF15" t="e">
        <f>SUMIF(#REF!,AF13,#REF!)</f>
        <v>#REF!</v>
      </c>
      <c r="AG15" t="s">
        <v>188</v>
      </c>
    </row>
    <row r="16" spans="1:60" x14ac:dyDescent="0.2">
      <c r="A16" s="3"/>
      <c r="B16" s="4"/>
      <c r="C16" s="138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33" x14ac:dyDescent="0.2">
      <c r="A17" s="3"/>
      <c r="B17" s="4"/>
      <c r="C17" s="138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33" x14ac:dyDescent="0.2">
      <c r="A18" s="340" t="s">
        <v>189</v>
      </c>
      <c r="B18" s="340"/>
      <c r="C18" s="341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342"/>
      <c r="B19" s="343"/>
      <c r="C19" s="344"/>
      <c r="D19" s="343"/>
      <c r="E19" s="343"/>
      <c r="F19" s="343"/>
      <c r="G19" s="34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G19" t="s">
        <v>190</v>
      </c>
    </row>
    <row r="20" spans="1:33" x14ac:dyDescent="0.2">
      <c r="A20" s="346"/>
      <c r="B20" s="347"/>
      <c r="C20" s="348"/>
      <c r="D20" s="347"/>
      <c r="E20" s="347"/>
      <c r="F20" s="347"/>
      <c r="G20" s="34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346"/>
      <c r="B21" s="347"/>
      <c r="C21" s="348"/>
      <c r="D21" s="347"/>
      <c r="E21" s="347"/>
      <c r="F21" s="347"/>
      <c r="G21" s="34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346"/>
      <c r="B22" s="347"/>
      <c r="C22" s="348"/>
      <c r="D22" s="347"/>
      <c r="E22" s="347"/>
      <c r="F22" s="347"/>
      <c r="G22" s="34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A23" s="350"/>
      <c r="B23" s="351"/>
      <c r="C23" s="352"/>
      <c r="D23" s="351"/>
      <c r="E23" s="351"/>
      <c r="F23" s="351"/>
      <c r="G23" s="35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</sheetData>
  <mergeCells count="6">
    <mergeCell ref="A19:G23"/>
    <mergeCell ref="A1:G1"/>
    <mergeCell ref="C2:G2"/>
    <mergeCell ref="C3:G3"/>
    <mergeCell ref="C4:G4"/>
    <mergeCell ref="A18:C1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4"/>
  <sheetViews>
    <sheetView topLeftCell="B293" zoomScale="85" zoomScaleNormal="85" workbookViewId="0">
      <selection activeCell="G304" sqref="G304:G314"/>
    </sheetView>
  </sheetViews>
  <sheetFormatPr defaultRowHeight="12.75" x14ac:dyDescent="0.2"/>
  <cols>
    <col min="1" max="1" width="1.42578125" customWidth="1"/>
    <col min="2" max="2" width="6" customWidth="1"/>
    <col min="3" max="3" width="11.140625" bestFit="1" customWidth="1"/>
    <col min="4" max="4" width="94.28515625" bestFit="1" customWidth="1"/>
    <col min="5" max="5" width="12" customWidth="1"/>
    <col min="6" max="6" width="6.140625" customWidth="1"/>
    <col min="7" max="7" width="18.42578125" customWidth="1"/>
    <col min="8" max="8" width="21.140625" customWidth="1"/>
    <col min="9" max="9" width="7.140625" bestFit="1" customWidth="1"/>
    <col min="10" max="10" width="20.85546875" customWidth="1"/>
    <col min="11" max="11" width="3.42578125" customWidth="1"/>
    <col min="20" max="20" width="8.140625" customWidth="1"/>
  </cols>
  <sheetData>
    <row r="1" spans="1:11" ht="18" x14ac:dyDescent="0.25">
      <c r="A1" s="143"/>
      <c r="B1" s="143"/>
      <c r="C1" s="144"/>
      <c r="D1" s="145"/>
      <c r="E1" s="144"/>
      <c r="F1" s="146"/>
      <c r="G1" s="146"/>
      <c r="H1" s="143"/>
      <c r="I1" s="143"/>
      <c r="J1" s="143"/>
      <c r="K1" s="143"/>
    </row>
    <row r="2" spans="1:11" ht="18" x14ac:dyDescent="0.25">
      <c r="A2" s="147"/>
      <c r="B2" s="148" t="s">
        <v>472</v>
      </c>
      <c r="C2" s="149" t="s">
        <v>473</v>
      </c>
      <c r="D2" s="150" t="s">
        <v>118</v>
      </c>
      <c r="E2" s="150" t="s">
        <v>474</v>
      </c>
      <c r="F2" s="151" t="s">
        <v>119</v>
      </c>
      <c r="G2" s="152" t="s">
        <v>475</v>
      </c>
      <c r="H2" s="153" t="s">
        <v>476</v>
      </c>
      <c r="I2" s="153" t="s">
        <v>477</v>
      </c>
      <c r="J2" s="154" t="s">
        <v>476</v>
      </c>
      <c r="K2" s="147"/>
    </row>
    <row r="3" spans="1:11" ht="18" x14ac:dyDescent="0.25">
      <c r="A3" s="147"/>
      <c r="B3" s="155"/>
      <c r="C3" s="156"/>
      <c r="D3" s="157"/>
      <c r="E3" s="157"/>
      <c r="F3" s="158"/>
      <c r="G3" s="159" t="s">
        <v>478</v>
      </c>
      <c r="H3" s="160" t="s">
        <v>478</v>
      </c>
      <c r="I3" s="160" t="s">
        <v>126</v>
      </c>
      <c r="J3" s="161" t="s">
        <v>479</v>
      </c>
      <c r="K3" s="147"/>
    </row>
    <row r="4" spans="1:11" ht="18" x14ac:dyDescent="0.25">
      <c r="A4" s="147"/>
      <c r="B4" s="162"/>
      <c r="C4" s="162"/>
      <c r="D4" s="163"/>
      <c r="E4" s="163"/>
      <c r="F4" s="164"/>
      <c r="G4" s="165"/>
      <c r="H4" s="143"/>
      <c r="I4" s="143"/>
      <c r="J4" s="143"/>
      <c r="K4" s="143"/>
    </row>
    <row r="5" spans="1:11" ht="18.75" x14ac:dyDescent="0.3">
      <c r="A5" s="166"/>
      <c r="B5" s="167" t="s">
        <v>62</v>
      </c>
      <c r="C5" s="168"/>
      <c r="D5" s="169" t="s">
        <v>480</v>
      </c>
      <c r="E5" s="170"/>
      <c r="F5" s="171"/>
      <c r="G5" s="172"/>
      <c r="H5" s="173"/>
      <c r="I5" s="173"/>
      <c r="J5" s="173"/>
      <c r="K5" s="143"/>
    </row>
    <row r="6" spans="1:11" ht="18" x14ac:dyDescent="0.25">
      <c r="A6" s="174"/>
      <c r="B6" s="175"/>
      <c r="C6" s="176" t="s">
        <v>481</v>
      </c>
      <c r="D6" s="177" t="s">
        <v>482</v>
      </c>
      <c r="E6" s="178">
        <v>138</v>
      </c>
      <c r="F6" s="179" t="s">
        <v>217</v>
      </c>
      <c r="G6" s="180"/>
      <c r="H6" s="180">
        <f t="shared" ref="H6:H23" si="0">G6*E6</f>
        <v>0</v>
      </c>
      <c r="I6" s="181">
        <v>0.21</v>
      </c>
      <c r="J6" s="180">
        <f t="shared" ref="J6:J23" si="1">H6*I6+H6</f>
        <v>0</v>
      </c>
      <c r="K6" s="143"/>
    </row>
    <row r="7" spans="1:11" ht="18" x14ac:dyDescent="0.25">
      <c r="A7" s="174"/>
      <c r="B7" s="175"/>
      <c r="C7" s="176"/>
      <c r="D7" s="177" t="s">
        <v>483</v>
      </c>
      <c r="E7" s="178">
        <v>14</v>
      </c>
      <c r="F7" s="179" t="s">
        <v>217</v>
      </c>
      <c r="G7" s="180"/>
      <c r="H7" s="180">
        <f t="shared" si="0"/>
        <v>0</v>
      </c>
      <c r="I7" s="181">
        <v>0.21</v>
      </c>
      <c r="J7" s="180">
        <f t="shared" si="1"/>
        <v>0</v>
      </c>
      <c r="K7" s="143"/>
    </row>
    <row r="8" spans="1:11" ht="18" x14ac:dyDescent="0.25">
      <c r="A8" s="174"/>
      <c r="B8" s="214"/>
      <c r="C8" s="215" t="s">
        <v>484</v>
      </c>
      <c r="D8" s="177" t="s">
        <v>485</v>
      </c>
      <c r="E8" s="178">
        <v>2</v>
      </c>
      <c r="F8" s="179" t="s">
        <v>486</v>
      </c>
      <c r="G8" s="180"/>
      <c r="H8" s="180">
        <f t="shared" si="0"/>
        <v>0</v>
      </c>
      <c r="I8" s="181">
        <v>0.21</v>
      </c>
      <c r="J8" s="180">
        <f t="shared" si="1"/>
        <v>0</v>
      </c>
      <c r="K8" s="143"/>
    </row>
    <row r="9" spans="1:11" ht="18" x14ac:dyDescent="0.25">
      <c r="A9" s="174"/>
      <c r="B9" s="214"/>
      <c r="C9" s="215" t="s">
        <v>487</v>
      </c>
      <c r="D9" s="177" t="s">
        <v>488</v>
      </c>
      <c r="E9" s="178">
        <v>1</v>
      </c>
      <c r="F9" s="179" t="s">
        <v>486</v>
      </c>
      <c r="G9" s="180"/>
      <c r="H9" s="180">
        <f t="shared" si="0"/>
        <v>0</v>
      </c>
      <c r="I9" s="181">
        <v>0.21</v>
      </c>
      <c r="J9" s="180">
        <f t="shared" si="1"/>
        <v>0</v>
      </c>
      <c r="K9" s="143"/>
    </row>
    <row r="10" spans="1:11" ht="18" x14ac:dyDescent="0.25">
      <c r="A10" s="174"/>
      <c r="B10" s="214"/>
      <c r="C10" s="215" t="s">
        <v>489</v>
      </c>
      <c r="D10" s="177" t="s">
        <v>490</v>
      </c>
      <c r="E10" s="178">
        <v>1</v>
      </c>
      <c r="F10" s="179" t="s">
        <v>486</v>
      </c>
      <c r="G10" s="180"/>
      <c r="H10" s="180">
        <f>G10*E10</f>
        <v>0</v>
      </c>
      <c r="I10" s="181">
        <v>0.21</v>
      </c>
      <c r="J10" s="180">
        <f>H10*I10+H10</f>
        <v>0</v>
      </c>
      <c r="K10" s="143"/>
    </row>
    <row r="11" spans="1:11" ht="18" x14ac:dyDescent="0.25">
      <c r="A11" s="174"/>
      <c r="B11" s="214"/>
      <c r="C11" s="215"/>
      <c r="D11" s="177" t="s">
        <v>491</v>
      </c>
      <c r="E11" s="178">
        <v>15</v>
      </c>
      <c r="F11" s="179" t="s">
        <v>486</v>
      </c>
      <c r="G11" s="180"/>
      <c r="H11" s="180">
        <f t="shared" si="0"/>
        <v>0</v>
      </c>
      <c r="I11" s="181">
        <v>0.21</v>
      </c>
      <c r="J11" s="180">
        <f t="shared" si="1"/>
        <v>0</v>
      </c>
      <c r="K11" s="143"/>
    </row>
    <row r="12" spans="1:11" ht="18" x14ac:dyDescent="0.25">
      <c r="A12" s="174"/>
      <c r="B12" s="214"/>
      <c r="C12" s="215"/>
      <c r="D12" s="177" t="s">
        <v>492</v>
      </c>
      <c r="E12" s="178">
        <v>26</v>
      </c>
      <c r="F12" s="179" t="s">
        <v>486</v>
      </c>
      <c r="G12" s="180"/>
      <c r="H12" s="180">
        <f t="shared" si="0"/>
        <v>0</v>
      </c>
      <c r="I12" s="181">
        <v>0.21</v>
      </c>
      <c r="J12" s="180">
        <f t="shared" si="1"/>
        <v>0</v>
      </c>
      <c r="K12" s="143"/>
    </row>
    <row r="13" spans="1:11" ht="18" x14ac:dyDescent="0.25">
      <c r="A13" s="174"/>
      <c r="B13" s="214"/>
      <c r="C13" s="215"/>
      <c r="D13" s="177" t="s">
        <v>493</v>
      </c>
      <c r="E13" s="178">
        <v>10</v>
      </c>
      <c r="F13" s="179" t="s">
        <v>486</v>
      </c>
      <c r="G13" s="180"/>
      <c r="H13" s="180">
        <f t="shared" si="0"/>
        <v>0</v>
      </c>
      <c r="I13" s="181">
        <v>0.21</v>
      </c>
      <c r="J13" s="180">
        <f t="shared" si="1"/>
        <v>0</v>
      </c>
      <c r="K13" s="143"/>
    </row>
    <row r="14" spans="1:11" ht="18" x14ac:dyDescent="0.25">
      <c r="A14" s="174"/>
      <c r="B14" s="175"/>
      <c r="C14" s="176"/>
      <c r="D14" s="177" t="s">
        <v>494</v>
      </c>
      <c r="E14" s="178">
        <v>42</v>
      </c>
      <c r="F14" s="179" t="s">
        <v>292</v>
      </c>
      <c r="G14" s="180"/>
      <c r="H14" s="180">
        <f t="shared" si="0"/>
        <v>0</v>
      </c>
      <c r="I14" s="181">
        <v>0.21</v>
      </c>
      <c r="J14" s="180">
        <f t="shared" si="1"/>
        <v>0</v>
      </c>
      <c r="K14" s="143"/>
    </row>
    <row r="15" spans="1:11" ht="18" x14ac:dyDescent="0.25">
      <c r="A15" s="174"/>
      <c r="B15" s="175"/>
      <c r="C15" s="176"/>
      <c r="D15" s="177" t="s">
        <v>495</v>
      </c>
      <c r="E15" s="178">
        <v>78</v>
      </c>
      <c r="F15" s="179" t="s">
        <v>292</v>
      </c>
      <c r="G15" s="180"/>
      <c r="H15" s="180">
        <f t="shared" si="0"/>
        <v>0</v>
      </c>
      <c r="I15" s="181">
        <v>0.21</v>
      </c>
      <c r="J15" s="180">
        <f t="shared" si="1"/>
        <v>0</v>
      </c>
      <c r="K15" s="143"/>
    </row>
    <row r="16" spans="1:11" ht="18" x14ac:dyDescent="0.25">
      <c r="A16" s="174"/>
      <c r="B16" s="175"/>
      <c r="C16" s="176"/>
      <c r="D16" s="177" t="s">
        <v>496</v>
      </c>
      <c r="E16" s="178">
        <v>78</v>
      </c>
      <c r="F16" s="179" t="s">
        <v>292</v>
      </c>
      <c r="G16" s="180"/>
      <c r="H16" s="180">
        <f t="shared" si="0"/>
        <v>0</v>
      </c>
      <c r="I16" s="181">
        <v>0.21</v>
      </c>
      <c r="J16" s="180">
        <f t="shared" si="1"/>
        <v>0</v>
      </c>
      <c r="K16" s="143"/>
    </row>
    <row r="17" spans="1:11" ht="18" x14ac:dyDescent="0.25">
      <c r="A17" s="174"/>
      <c r="B17" s="175"/>
      <c r="C17" s="176"/>
      <c r="D17" s="177" t="s">
        <v>497</v>
      </c>
      <c r="E17" s="178">
        <v>14</v>
      </c>
      <c r="F17" s="179" t="s">
        <v>486</v>
      </c>
      <c r="G17" s="180"/>
      <c r="H17" s="180">
        <f t="shared" si="0"/>
        <v>0</v>
      </c>
      <c r="I17" s="181">
        <v>0.21</v>
      </c>
      <c r="J17" s="180">
        <f t="shared" si="1"/>
        <v>0</v>
      </c>
      <c r="K17" s="143"/>
    </row>
    <row r="18" spans="1:11" ht="18" x14ac:dyDescent="0.25">
      <c r="A18" s="174"/>
      <c r="B18" s="175"/>
      <c r="C18" s="176"/>
      <c r="D18" s="177" t="s">
        <v>498</v>
      </c>
      <c r="E18" s="178">
        <v>14</v>
      </c>
      <c r="F18" s="179" t="s">
        <v>486</v>
      </c>
      <c r="G18" s="180"/>
      <c r="H18" s="180">
        <f t="shared" si="0"/>
        <v>0</v>
      </c>
      <c r="I18" s="181">
        <v>0.21</v>
      </c>
      <c r="J18" s="180">
        <f t="shared" si="1"/>
        <v>0</v>
      </c>
      <c r="K18" s="143"/>
    </row>
    <row r="19" spans="1:11" ht="18" x14ac:dyDescent="0.25">
      <c r="A19" s="174"/>
      <c r="B19" s="175"/>
      <c r="C19" s="176"/>
      <c r="D19" s="177" t="s">
        <v>499</v>
      </c>
      <c r="E19" s="178">
        <v>2</v>
      </c>
      <c r="F19" s="179" t="s">
        <v>486</v>
      </c>
      <c r="G19" s="180"/>
      <c r="H19" s="180">
        <f t="shared" si="0"/>
        <v>0</v>
      </c>
      <c r="I19" s="181">
        <v>0.21</v>
      </c>
      <c r="J19" s="180">
        <f t="shared" si="1"/>
        <v>0</v>
      </c>
      <c r="K19" s="143"/>
    </row>
    <row r="20" spans="1:11" ht="18" x14ac:dyDescent="0.25">
      <c r="A20" s="174"/>
      <c r="B20" s="175"/>
      <c r="C20" s="176"/>
      <c r="D20" s="177" t="s">
        <v>500</v>
      </c>
      <c r="E20" s="178">
        <v>2</v>
      </c>
      <c r="F20" s="179" t="s">
        <v>486</v>
      </c>
      <c r="G20" s="180"/>
      <c r="H20" s="180">
        <f t="shared" si="0"/>
        <v>0</v>
      </c>
      <c r="I20" s="181">
        <v>0.21</v>
      </c>
      <c r="J20" s="180">
        <f t="shared" si="1"/>
        <v>0</v>
      </c>
      <c r="K20" s="143"/>
    </row>
    <row r="21" spans="1:11" ht="18" x14ac:dyDescent="0.25">
      <c r="A21" s="174"/>
      <c r="B21" s="175"/>
      <c r="C21" s="176"/>
      <c r="D21" s="177" t="s">
        <v>501</v>
      </c>
      <c r="E21" s="178">
        <v>8</v>
      </c>
      <c r="F21" s="179" t="s">
        <v>486</v>
      </c>
      <c r="G21" s="180"/>
      <c r="H21" s="180">
        <f t="shared" si="0"/>
        <v>0</v>
      </c>
      <c r="I21" s="181">
        <v>0.21</v>
      </c>
      <c r="J21" s="180">
        <f t="shared" si="1"/>
        <v>0</v>
      </c>
      <c r="K21" s="143"/>
    </row>
    <row r="22" spans="1:11" ht="18" x14ac:dyDescent="0.25">
      <c r="A22" s="174"/>
      <c r="B22" s="175"/>
      <c r="C22" s="176"/>
      <c r="D22" s="177" t="s">
        <v>502</v>
      </c>
      <c r="E22" s="178">
        <v>3</v>
      </c>
      <c r="F22" s="179" t="s">
        <v>486</v>
      </c>
      <c r="G22" s="180"/>
      <c r="H22" s="180">
        <f t="shared" si="0"/>
        <v>0</v>
      </c>
      <c r="I22" s="181">
        <v>0.21</v>
      </c>
      <c r="J22" s="180">
        <f t="shared" si="1"/>
        <v>0</v>
      </c>
      <c r="K22" s="143"/>
    </row>
    <row r="23" spans="1:11" ht="18" x14ac:dyDescent="0.25">
      <c r="A23" s="174"/>
      <c r="B23" s="175"/>
      <c r="C23" s="176"/>
      <c r="D23" s="177" t="s">
        <v>503</v>
      </c>
      <c r="E23" s="178">
        <v>3</v>
      </c>
      <c r="F23" s="179" t="s">
        <v>504</v>
      </c>
      <c r="G23" s="180"/>
      <c r="H23" s="180">
        <f t="shared" si="0"/>
        <v>0</v>
      </c>
      <c r="I23" s="181">
        <v>0.21</v>
      </c>
      <c r="J23" s="180">
        <f t="shared" si="1"/>
        <v>0</v>
      </c>
      <c r="K23" s="143"/>
    </row>
    <row r="24" spans="1:11" ht="18.75" x14ac:dyDescent="0.3">
      <c r="A24" s="166"/>
      <c r="B24" s="167"/>
      <c r="C24" s="168"/>
      <c r="D24" s="169" t="s">
        <v>505</v>
      </c>
      <c r="E24" s="182"/>
      <c r="F24" s="183"/>
      <c r="G24" s="172"/>
      <c r="H24" s="184">
        <f>SUM(H6:H23)</f>
        <v>0</v>
      </c>
      <c r="I24" s="185"/>
      <c r="J24" s="184">
        <f>SUM(J6:J23)</f>
        <v>0</v>
      </c>
      <c r="K24" s="186"/>
    </row>
    <row r="25" spans="1:11" ht="18" x14ac:dyDescent="0.25">
      <c r="A25" s="187"/>
      <c r="B25" s="188"/>
      <c r="C25" s="162"/>
      <c r="D25" s="189"/>
      <c r="E25" s="178"/>
      <c r="F25" s="179"/>
      <c r="G25" s="190"/>
      <c r="H25" s="190"/>
      <c r="I25" s="181"/>
      <c r="J25" s="190"/>
      <c r="K25" s="186"/>
    </row>
    <row r="26" spans="1:11" ht="18.75" x14ac:dyDescent="0.3">
      <c r="A26" s="166"/>
      <c r="B26" s="167" t="s">
        <v>506</v>
      </c>
      <c r="C26" s="168"/>
      <c r="D26" s="169" t="s">
        <v>507</v>
      </c>
      <c r="E26" s="170"/>
      <c r="F26" s="171"/>
      <c r="G26" s="172"/>
      <c r="H26" s="173"/>
      <c r="I26" s="173"/>
      <c r="J26" s="173"/>
      <c r="K26" s="143"/>
    </row>
    <row r="27" spans="1:11" ht="18" x14ac:dyDescent="0.25">
      <c r="A27" s="174"/>
      <c r="B27" s="175"/>
      <c r="C27" s="176" t="s">
        <v>508</v>
      </c>
      <c r="D27" s="177" t="s">
        <v>509</v>
      </c>
      <c r="E27" s="178">
        <v>82</v>
      </c>
      <c r="F27" s="179" t="s">
        <v>217</v>
      </c>
      <c r="G27" s="180"/>
      <c r="H27" s="180">
        <f t="shared" ref="H27:H41" si="2">G27*E27</f>
        <v>0</v>
      </c>
      <c r="I27" s="181">
        <v>0.21</v>
      </c>
      <c r="J27" s="180">
        <f t="shared" ref="J27:J41" si="3">H27*I27+H27</f>
        <v>0</v>
      </c>
      <c r="K27" s="143"/>
    </row>
    <row r="28" spans="1:11" ht="18" x14ac:dyDescent="0.25">
      <c r="A28" s="174"/>
      <c r="B28" s="175"/>
      <c r="C28" s="176"/>
      <c r="D28" s="177" t="s">
        <v>510</v>
      </c>
      <c r="E28" s="178">
        <v>20</v>
      </c>
      <c r="F28" s="179" t="s">
        <v>217</v>
      </c>
      <c r="G28" s="180"/>
      <c r="H28" s="180">
        <f t="shared" si="2"/>
        <v>0</v>
      </c>
      <c r="I28" s="181">
        <v>0.21</v>
      </c>
      <c r="J28" s="180">
        <f t="shared" si="3"/>
        <v>0</v>
      </c>
      <c r="K28" s="143"/>
    </row>
    <row r="29" spans="1:11" ht="18" x14ac:dyDescent="0.25">
      <c r="A29" s="174"/>
      <c r="B29" s="214"/>
      <c r="C29" s="215" t="s">
        <v>511</v>
      </c>
      <c r="D29" s="177" t="s">
        <v>512</v>
      </c>
      <c r="E29" s="178">
        <v>1</v>
      </c>
      <c r="F29" s="179" t="s">
        <v>486</v>
      </c>
      <c r="G29" s="180"/>
      <c r="H29" s="180">
        <f t="shared" si="2"/>
        <v>0</v>
      </c>
      <c r="I29" s="181">
        <v>0.21</v>
      </c>
      <c r="J29" s="180">
        <f t="shared" si="3"/>
        <v>0</v>
      </c>
      <c r="K29" s="143"/>
    </row>
    <row r="30" spans="1:11" ht="18" x14ac:dyDescent="0.25">
      <c r="A30" s="174"/>
      <c r="B30" s="214"/>
      <c r="C30" s="215" t="s">
        <v>513</v>
      </c>
      <c r="D30" s="177" t="s">
        <v>514</v>
      </c>
      <c r="E30" s="178">
        <v>2</v>
      </c>
      <c r="F30" s="179" t="s">
        <v>486</v>
      </c>
      <c r="G30" s="180"/>
      <c r="H30" s="180">
        <f t="shared" si="2"/>
        <v>0</v>
      </c>
      <c r="I30" s="181">
        <v>0.21</v>
      </c>
      <c r="J30" s="180">
        <f t="shared" si="3"/>
        <v>0</v>
      </c>
      <c r="K30" s="143"/>
    </row>
    <row r="31" spans="1:11" ht="18" x14ac:dyDescent="0.25">
      <c r="A31" s="174"/>
      <c r="B31" s="214"/>
      <c r="C31" s="215"/>
      <c r="D31" s="177" t="s">
        <v>515</v>
      </c>
      <c r="E31" s="178">
        <v>10</v>
      </c>
      <c r="F31" s="179" t="s">
        <v>486</v>
      </c>
      <c r="G31" s="180"/>
      <c r="H31" s="180">
        <f t="shared" si="2"/>
        <v>0</v>
      </c>
      <c r="I31" s="181">
        <v>0.21</v>
      </c>
      <c r="J31" s="180">
        <f t="shared" si="3"/>
        <v>0</v>
      </c>
      <c r="K31" s="143"/>
    </row>
    <row r="32" spans="1:11" ht="18" x14ac:dyDescent="0.25">
      <c r="A32" s="174"/>
      <c r="B32" s="214"/>
      <c r="C32" s="215"/>
      <c r="D32" s="177" t="s">
        <v>492</v>
      </c>
      <c r="E32" s="178">
        <v>4</v>
      </c>
      <c r="F32" s="179" t="s">
        <v>486</v>
      </c>
      <c r="G32" s="180"/>
      <c r="H32" s="180">
        <f t="shared" si="2"/>
        <v>0</v>
      </c>
      <c r="I32" s="181">
        <v>0.21</v>
      </c>
      <c r="J32" s="180">
        <f t="shared" si="3"/>
        <v>0</v>
      </c>
      <c r="K32" s="143"/>
    </row>
    <row r="33" spans="1:11" ht="18" x14ac:dyDescent="0.25">
      <c r="A33" s="174"/>
      <c r="B33" s="214"/>
      <c r="C33" s="215"/>
      <c r="D33" s="177" t="s">
        <v>493</v>
      </c>
      <c r="E33" s="178">
        <v>10</v>
      </c>
      <c r="F33" s="179" t="s">
        <v>486</v>
      </c>
      <c r="G33" s="180"/>
      <c r="H33" s="180">
        <f t="shared" si="2"/>
        <v>0</v>
      </c>
      <c r="I33" s="181">
        <v>0.21</v>
      </c>
      <c r="J33" s="180">
        <f t="shared" si="3"/>
        <v>0</v>
      </c>
      <c r="K33" s="143"/>
    </row>
    <row r="34" spans="1:11" ht="18" x14ac:dyDescent="0.25">
      <c r="A34" s="174"/>
      <c r="B34" s="175"/>
      <c r="C34" s="176"/>
      <c r="D34" s="177" t="s">
        <v>494</v>
      </c>
      <c r="E34" s="178">
        <v>20</v>
      </c>
      <c r="F34" s="179" t="s">
        <v>292</v>
      </c>
      <c r="G34" s="180"/>
      <c r="H34" s="180">
        <f t="shared" si="2"/>
        <v>0</v>
      </c>
      <c r="I34" s="181">
        <v>0.21</v>
      </c>
      <c r="J34" s="180">
        <f t="shared" si="3"/>
        <v>0</v>
      </c>
      <c r="K34" s="143"/>
    </row>
    <row r="35" spans="1:11" ht="18" x14ac:dyDescent="0.25">
      <c r="A35" s="174"/>
      <c r="B35" s="175"/>
      <c r="C35" s="176"/>
      <c r="D35" s="177" t="s">
        <v>495</v>
      </c>
      <c r="E35" s="178">
        <v>30</v>
      </c>
      <c r="F35" s="179" t="s">
        <v>292</v>
      </c>
      <c r="G35" s="180"/>
      <c r="H35" s="180">
        <f t="shared" si="2"/>
        <v>0</v>
      </c>
      <c r="I35" s="181">
        <v>0.21</v>
      </c>
      <c r="J35" s="180">
        <f t="shared" si="3"/>
        <v>0</v>
      </c>
      <c r="K35" s="143"/>
    </row>
    <row r="36" spans="1:11" ht="18" x14ac:dyDescent="0.25">
      <c r="A36" s="174"/>
      <c r="B36" s="175"/>
      <c r="C36" s="176"/>
      <c r="D36" s="177" t="s">
        <v>496</v>
      </c>
      <c r="E36" s="178">
        <v>30</v>
      </c>
      <c r="F36" s="179" t="s">
        <v>292</v>
      </c>
      <c r="G36" s="180"/>
      <c r="H36" s="180">
        <f t="shared" si="2"/>
        <v>0</v>
      </c>
      <c r="I36" s="181">
        <v>0.21</v>
      </c>
      <c r="J36" s="180">
        <f t="shared" si="3"/>
        <v>0</v>
      </c>
      <c r="K36" s="143"/>
    </row>
    <row r="37" spans="1:11" ht="18" x14ac:dyDescent="0.25">
      <c r="A37" s="174"/>
      <c r="B37" s="175"/>
      <c r="C37" s="176"/>
      <c r="D37" s="177" t="s">
        <v>497</v>
      </c>
      <c r="E37" s="178">
        <v>4</v>
      </c>
      <c r="F37" s="179" t="s">
        <v>486</v>
      </c>
      <c r="G37" s="180"/>
      <c r="H37" s="180">
        <f t="shared" si="2"/>
        <v>0</v>
      </c>
      <c r="I37" s="181">
        <v>0.21</v>
      </c>
      <c r="J37" s="180">
        <f t="shared" si="3"/>
        <v>0</v>
      </c>
      <c r="K37" s="143"/>
    </row>
    <row r="38" spans="1:11" ht="18" x14ac:dyDescent="0.25">
      <c r="A38" s="174"/>
      <c r="B38" s="175"/>
      <c r="C38" s="176"/>
      <c r="D38" s="177" t="s">
        <v>498</v>
      </c>
      <c r="E38" s="178">
        <v>4</v>
      </c>
      <c r="F38" s="179" t="s">
        <v>486</v>
      </c>
      <c r="G38" s="180"/>
      <c r="H38" s="180">
        <f t="shared" si="2"/>
        <v>0</v>
      </c>
      <c r="I38" s="181">
        <v>0.21</v>
      </c>
      <c r="J38" s="180">
        <f t="shared" si="3"/>
        <v>0</v>
      </c>
      <c r="K38" s="143"/>
    </row>
    <row r="39" spans="1:11" ht="18" x14ac:dyDescent="0.25">
      <c r="A39" s="174"/>
      <c r="B39" s="175"/>
      <c r="C39" s="176"/>
      <c r="D39" s="177" t="s">
        <v>501</v>
      </c>
      <c r="E39" s="178">
        <v>2</v>
      </c>
      <c r="F39" s="179" t="s">
        <v>486</v>
      </c>
      <c r="G39" s="180"/>
      <c r="H39" s="180">
        <f t="shared" si="2"/>
        <v>0</v>
      </c>
      <c r="I39" s="181">
        <v>0.21</v>
      </c>
      <c r="J39" s="180">
        <f t="shared" si="3"/>
        <v>0</v>
      </c>
      <c r="K39" s="143"/>
    </row>
    <row r="40" spans="1:11" ht="18" x14ac:dyDescent="0.25">
      <c r="A40" s="174"/>
      <c r="B40" s="175"/>
      <c r="C40" s="176"/>
      <c r="D40" s="177" t="s">
        <v>502</v>
      </c>
      <c r="E40" s="178">
        <v>1</v>
      </c>
      <c r="F40" s="179" t="s">
        <v>486</v>
      </c>
      <c r="G40" s="180"/>
      <c r="H40" s="180">
        <f t="shared" si="2"/>
        <v>0</v>
      </c>
      <c r="I40" s="181">
        <v>0.21</v>
      </c>
      <c r="J40" s="180">
        <f t="shared" si="3"/>
        <v>0</v>
      </c>
      <c r="K40" s="143"/>
    </row>
    <row r="41" spans="1:11" ht="18" x14ac:dyDescent="0.25">
      <c r="A41" s="174"/>
      <c r="B41" s="175"/>
      <c r="C41" s="176"/>
      <c r="D41" s="177" t="s">
        <v>503</v>
      </c>
      <c r="E41" s="178">
        <v>1</v>
      </c>
      <c r="F41" s="179" t="s">
        <v>504</v>
      </c>
      <c r="G41" s="180"/>
      <c r="H41" s="180">
        <f t="shared" si="2"/>
        <v>0</v>
      </c>
      <c r="I41" s="181">
        <v>0.21</v>
      </c>
      <c r="J41" s="180">
        <f t="shared" si="3"/>
        <v>0</v>
      </c>
      <c r="K41" s="143"/>
    </row>
    <row r="42" spans="1:11" ht="18.75" x14ac:dyDescent="0.3">
      <c r="A42" s="166"/>
      <c r="B42" s="167"/>
      <c r="C42" s="168"/>
      <c r="D42" s="169" t="s">
        <v>516</v>
      </c>
      <c r="E42" s="182"/>
      <c r="F42" s="183"/>
      <c r="G42" s="172"/>
      <c r="H42" s="184">
        <f>SUM(H27:H41)</f>
        <v>0</v>
      </c>
      <c r="I42" s="185"/>
      <c r="J42" s="184">
        <f>SUM(J27:J41)</f>
        <v>0</v>
      </c>
      <c r="K42" s="186"/>
    </row>
    <row r="43" spans="1:11" ht="18" x14ac:dyDescent="0.25">
      <c r="A43" s="187"/>
      <c r="B43" s="188"/>
      <c r="C43" s="162"/>
      <c r="D43" s="189"/>
      <c r="E43" s="178"/>
      <c r="F43" s="179"/>
      <c r="G43" s="190"/>
      <c r="H43" s="190"/>
      <c r="I43" s="181"/>
      <c r="J43" s="190"/>
      <c r="K43" s="186"/>
    </row>
    <row r="44" spans="1:11" ht="18.75" x14ac:dyDescent="0.3">
      <c r="A44" s="166"/>
      <c r="B44" s="167" t="s">
        <v>517</v>
      </c>
      <c r="C44" s="168"/>
      <c r="D44" s="169" t="s">
        <v>518</v>
      </c>
      <c r="E44" s="170"/>
      <c r="F44" s="171"/>
      <c r="G44" s="172"/>
      <c r="H44" s="173"/>
      <c r="I44" s="173"/>
      <c r="J44" s="173"/>
      <c r="K44" s="143"/>
    </row>
    <row r="45" spans="1:11" ht="18" x14ac:dyDescent="0.25">
      <c r="A45" s="174"/>
      <c r="B45" s="175"/>
      <c r="C45" s="176" t="s">
        <v>519</v>
      </c>
      <c r="D45" s="177" t="s">
        <v>520</v>
      </c>
      <c r="E45" s="178">
        <v>1</v>
      </c>
      <c r="F45" s="179" t="s">
        <v>486</v>
      </c>
      <c r="G45" s="180"/>
      <c r="H45" s="180">
        <f>G45*E45</f>
        <v>0</v>
      </c>
      <c r="I45" s="181">
        <v>0.21</v>
      </c>
      <c r="J45" s="180">
        <f>H45*I45+H45</f>
        <v>0</v>
      </c>
      <c r="K45" s="143"/>
    </row>
    <row r="46" spans="1:11" ht="18" x14ac:dyDescent="0.25">
      <c r="A46" s="174"/>
      <c r="B46" s="214"/>
      <c r="C46" s="215" t="s">
        <v>519</v>
      </c>
      <c r="D46" s="177" t="s">
        <v>521</v>
      </c>
      <c r="E46" s="178">
        <v>1</v>
      </c>
      <c r="F46" s="179" t="s">
        <v>486</v>
      </c>
      <c r="G46" s="180"/>
      <c r="H46" s="180">
        <f>G46*E46</f>
        <v>0</v>
      </c>
      <c r="I46" s="181">
        <v>0.21</v>
      </c>
      <c r="J46" s="180">
        <f>H46*I46+H46</f>
        <v>0</v>
      </c>
      <c r="K46" s="143"/>
    </row>
    <row r="47" spans="1:11" ht="18" x14ac:dyDescent="0.25">
      <c r="A47" s="174"/>
      <c r="B47" s="214"/>
      <c r="C47" s="215" t="s">
        <v>519</v>
      </c>
      <c r="D47" s="177" t="s">
        <v>522</v>
      </c>
      <c r="E47" s="178">
        <v>1</v>
      </c>
      <c r="F47" s="179" t="s">
        <v>486</v>
      </c>
      <c r="G47" s="180"/>
      <c r="H47" s="180">
        <f>G47*E47</f>
        <v>0</v>
      </c>
      <c r="I47" s="181">
        <v>0.21</v>
      </c>
      <c r="J47" s="180">
        <f>H47*I47+H47</f>
        <v>0</v>
      </c>
      <c r="K47" s="143"/>
    </row>
    <row r="48" spans="1:11" ht="18" x14ac:dyDescent="0.25">
      <c r="A48" s="174"/>
      <c r="B48" s="175"/>
      <c r="C48" s="176"/>
      <c r="D48" s="177" t="s">
        <v>523</v>
      </c>
      <c r="E48" s="178">
        <v>20</v>
      </c>
      <c r="F48" s="179" t="s">
        <v>217</v>
      </c>
      <c r="G48" s="180"/>
      <c r="H48" s="180">
        <f t="shared" ref="H48" si="4">G48*E48</f>
        <v>0</v>
      </c>
      <c r="I48" s="181">
        <v>0.21</v>
      </c>
      <c r="J48" s="180">
        <f t="shared" ref="J48" si="5">H48*I48+H48</f>
        <v>0</v>
      </c>
      <c r="K48" s="143"/>
    </row>
    <row r="49" spans="1:11" ht="18" x14ac:dyDescent="0.25">
      <c r="A49" s="174"/>
      <c r="B49" s="214"/>
      <c r="C49" s="215"/>
      <c r="D49" s="177" t="s">
        <v>524</v>
      </c>
      <c r="E49" s="178">
        <v>3</v>
      </c>
      <c r="F49" s="179" t="s">
        <v>486</v>
      </c>
      <c r="G49" s="180"/>
      <c r="H49" s="180">
        <f>G49*E49</f>
        <v>0</v>
      </c>
      <c r="I49" s="181">
        <v>0.21</v>
      </c>
      <c r="J49" s="180">
        <f>H49*I49+H49</f>
        <v>0</v>
      </c>
      <c r="K49" s="143"/>
    </row>
    <row r="50" spans="1:11" ht="18" x14ac:dyDescent="0.25">
      <c r="A50" s="174"/>
      <c r="B50" s="175"/>
      <c r="C50" s="176"/>
      <c r="D50" s="177" t="s">
        <v>525</v>
      </c>
      <c r="E50" s="178">
        <v>20</v>
      </c>
      <c r="F50" s="179" t="s">
        <v>292</v>
      </c>
      <c r="G50" s="180"/>
      <c r="H50" s="180">
        <f t="shared" ref="H50:H56" si="6">G50*E50</f>
        <v>0</v>
      </c>
      <c r="I50" s="181">
        <v>0.21</v>
      </c>
      <c r="J50" s="180">
        <f t="shared" ref="J50:J56" si="7">H50*I50+H50</f>
        <v>0</v>
      </c>
      <c r="K50" s="143"/>
    </row>
    <row r="51" spans="1:11" ht="18" x14ac:dyDescent="0.25">
      <c r="A51" s="174"/>
      <c r="B51" s="175"/>
      <c r="C51" s="176"/>
      <c r="D51" s="177" t="s">
        <v>526</v>
      </c>
      <c r="E51" s="178">
        <v>20</v>
      </c>
      <c r="F51" s="179" t="s">
        <v>292</v>
      </c>
      <c r="G51" s="180"/>
      <c r="H51" s="180">
        <f t="shared" si="6"/>
        <v>0</v>
      </c>
      <c r="I51" s="181">
        <v>0.21</v>
      </c>
      <c r="J51" s="180">
        <f t="shared" si="7"/>
        <v>0</v>
      </c>
      <c r="K51" s="143"/>
    </row>
    <row r="52" spans="1:11" ht="18" x14ac:dyDescent="0.25">
      <c r="A52" s="174"/>
      <c r="B52" s="175"/>
      <c r="C52" s="176"/>
      <c r="D52" s="177" t="s">
        <v>527</v>
      </c>
      <c r="E52" s="178">
        <v>20</v>
      </c>
      <c r="F52" s="179" t="s">
        <v>292</v>
      </c>
      <c r="G52" s="180"/>
      <c r="H52" s="180">
        <f t="shared" si="6"/>
        <v>0</v>
      </c>
      <c r="I52" s="181">
        <v>0.21</v>
      </c>
      <c r="J52" s="180">
        <f t="shared" si="7"/>
        <v>0</v>
      </c>
      <c r="K52" s="143"/>
    </row>
    <row r="53" spans="1:11" ht="18" x14ac:dyDescent="0.25">
      <c r="A53" s="174"/>
      <c r="B53" s="175"/>
      <c r="C53" s="176"/>
      <c r="D53" s="177" t="s">
        <v>528</v>
      </c>
      <c r="E53" s="178">
        <v>1</v>
      </c>
      <c r="F53" s="179" t="s">
        <v>486</v>
      </c>
      <c r="G53" s="180"/>
      <c r="H53" s="180">
        <f>G53*E53</f>
        <v>0</v>
      </c>
      <c r="I53" s="181">
        <v>0.21</v>
      </c>
      <c r="J53" s="180">
        <f>H53*I53+H53</f>
        <v>0</v>
      </c>
      <c r="K53" s="143"/>
    </row>
    <row r="54" spans="1:11" ht="18" x14ac:dyDescent="0.25">
      <c r="A54" s="174"/>
      <c r="B54" s="175"/>
      <c r="C54" s="176"/>
      <c r="D54" s="177" t="s">
        <v>529</v>
      </c>
      <c r="E54" s="178">
        <v>5</v>
      </c>
      <c r="F54" s="179" t="s">
        <v>292</v>
      </c>
      <c r="G54" s="180"/>
      <c r="H54" s="180">
        <f t="shared" si="6"/>
        <v>0</v>
      </c>
      <c r="I54" s="181">
        <v>0.21</v>
      </c>
      <c r="J54" s="180">
        <f t="shared" si="7"/>
        <v>0</v>
      </c>
      <c r="K54" s="143"/>
    </row>
    <row r="55" spans="1:11" ht="18" x14ac:dyDescent="0.25">
      <c r="A55" s="174"/>
      <c r="B55" s="175"/>
      <c r="C55" s="176"/>
      <c r="D55" s="177" t="s">
        <v>530</v>
      </c>
      <c r="E55" s="178">
        <v>2</v>
      </c>
      <c r="F55" s="179" t="s">
        <v>486</v>
      </c>
      <c r="G55" s="180"/>
      <c r="H55" s="180">
        <f t="shared" si="6"/>
        <v>0</v>
      </c>
      <c r="I55" s="181">
        <v>0.21</v>
      </c>
      <c r="J55" s="180">
        <f t="shared" si="7"/>
        <v>0</v>
      </c>
      <c r="K55" s="143"/>
    </row>
    <row r="56" spans="1:11" ht="18" x14ac:dyDescent="0.25">
      <c r="A56" s="174"/>
      <c r="B56" s="175"/>
      <c r="C56" s="176"/>
      <c r="D56" s="177" t="s">
        <v>503</v>
      </c>
      <c r="E56" s="178">
        <v>1</v>
      </c>
      <c r="F56" s="179" t="s">
        <v>504</v>
      </c>
      <c r="G56" s="180"/>
      <c r="H56" s="180">
        <f t="shared" si="6"/>
        <v>0</v>
      </c>
      <c r="I56" s="181">
        <v>0.21</v>
      </c>
      <c r="J56" s="180">
        <f t="shared" si="7"/>
        <v>0</v>
      </c>
      <c r="K56" s="143"/>
    </row>
    <row r="57" spans="1:11" ht="18.75" x14ac:dyDescent="0.3">
      <c r="A57" s="166"/>
      <c r="B57" s="167"/>
      <c r="C57" s="168"/>
      <c r="D57" s="169" t="s">
        <v>531</v>
      </c>
      <c r="E57" s="182"/>
      <c r="F57" s="183"/>
      <c r="G57" s="172"/>
      <c r="H57" s="184">
        <f>SUM(H45:H56)</f>
        <v>0</v>
      </c>
      <c r="I57" s="185"/>
      <c r="J57" s="184">
        <f>SUM(J45:J56)</f>
        <v>0</v>
      </c>
      <c r="K57" s="186"/>
    </row>
    <row r="58" spans="1:11" ht="18" x14ac:dyDescent="0.25">
      <c r="A58" s="187"/>
      <c r="B58" s="188"/>
      <c r="C58" s="162"/>
      <c r="D58" s="189"/>
      <c r="E58" s="178"/>
      <c r="F58" s="179"/>
      <c r="G58" s="190"/>
      <c r="H58" s="190"/>
      <c r="I58" s="181"/>
      <c r="J58" s="190"/>
      <c r="K58" s="186"/>
    </row>
    <row r="59" spans="1:11" ht="18.75" x14ac:dyDescent="0.3">
      <c r="A59" s="166"/>
      <c r="B59" s="167" t="s">
        <v>532</v>
      </c>
      <c r="C59" s="168"/>
      <c r="D59" s="169" t="s">
        <v>533</v>
      </c>
      <c r="E59" s="170"/>
      <c r="F59" s="171"/>
      <c r="G59" s="172"/>
      <c r="H59" s="173"/>
      <c r="I59" s="173"/>
      <c r="J59" s="173"/>
      <c r="K59" s="143"/>
    </row>
    <row r="60" spans="1:11" ht="18.75" x14ac:dyDescent="0.3">
      <c r="A60" s="166"/>
      <c r="B60" s="167"/>
      <c r="C60" s="168"/>
      <c r="D60" s="169"/>
      <c r="E60" s="170"/>
      <c r="F60" s="171"/>
      <c r="G60" s="172"/>
      <c r="H60" s="173"/>
      <c r="I60" s="173"/>
      <c r="J60" s="173"/>
      <c r="K60" s="143"/>
    </row>
    <row r="61" spans="1:11" ht="18" x14ac:dyDescent="0.25">
      <c r="A61" s="174"/>
      <c r="B61" s="214"/>
      <c r="C61" s="215" t="s">
        <v>534</v>
      </c>
      <c r="D61" s="177" t="s">
        <v>535</v>
      </c>
      <c r="E61" s="178">
        <v>1</v>
      </c>
      <c r="F61" s="179" t="s">
        <v>486</v>
      </c>
      <c r="G61" s="180"/>
      <c r="H61" s="180">
        <f t="shared" ref="H61:H82" si="8">G61*E61</f>
        <v>0</v>
      </c>
      <c r="I61" s="181">
        <v>0.21</v>
      </c>
      <c r="J61" s="180">
        <f t="shared" ref="J61:J82" si="9">H61*I61+H61</f>
        <v>0</v>
      </c>
      <c r="K61" s="143"/>
    </row>
    <row r="62" spans="1:11" ht="18" x14ac:dyDescent="0.25">
      <c r="A62" s="174"/>
      <c r="B62" s="175"/>
      <c r="C62" s="176" t="s">
        <v>536</v>
      </c>
      <c r="D62" s="177" t="s">
        <v>537</v>
      </c>
      <c r="E62" s="178">
        <v>2</v>
      </c>
      <c r="F62" s="179" t="s">
        <v>486</v>
      </c>
      <c r="G62" s="180"/>
      <c r="H62" s="180">
        <f t="shared" si="8"/>
        <v>0</v>
      </c>
      <c r="I62" s="181">
        <v>0.21</v>
      </c>
      <c r="J62" s="180">
        <f t="shared" si="9"/>
        <v>0</v>
      </c>
      <c r="K62" s="143"/>
    </row>
    <row r="63" spans="1:11" ht="18" x14ac:dyDescent="0.25">
      <c r="A63" s="174"/>
      <c r="B63" s="214"/>
      <c r="C63" s="215" t="s">
        <v>538</v>
      </c>
      <c r="D63" s="177" t="s">
        <v>539</v>
      </c>
      <c r="E63" s="178">
        <v>1</v>
      </c>
      <c r="F63" s="179" t="s">
        <v>486</v>
      </c>
      <c r="G63" s="180"/>
      <c r="H63" s="180">
        <f t="shared" si="8"/>
        <v>0</v>
      </c>
      <c r="I63" s="181">
        <v>0.21</v>
      </c>
      <c r="J63" s="180">
        <f t="shared" si="9"/>
        <v>0</v>
      </c>
      <c r="K63" s="143"/>
    </row>
    <row r="64" spans="1:11" ht="18" x14ac:dyDescent="0.25">
      <c r="A64" s="174"/>
      <c r="B64" s="214"/>
      <c r="C64" s="215" t="s">
        <v>540</v>
      </c>
      <c r="D64" s="177" t="s">
        <v>541</v>
      </c>
      <c r="E64" s="178">
        <v>2</v>
      </c>
      <c r="F64" s="179" t="s">
        <v>486</v>
      </c>
      <c r="G64" s="180"/>
      <c r="H64" s="180">
        <f t="shared" si="8"/>
        <v>0</v>
      </c>
      <c r="I64" s="181">
        <v>0.21</v>
      </c>
      <c r="J64" s="180">
        <f t="shared" si="9"/>
        <v>0</v>
      </c>
      <c r="K64" s="143"/>
    </row>
    <row r="65" spans="1:11" ht="18" x14ac:dyDescent="0.25">
      <c r="A65" s="174"/>
      <c r="B65" s="214"/>
      <c r="C65" s="215" t="s">
        <v>542</v>
      </c>
      <c r="D65" s="177" t="s">
        <v>543</v>
      </c>
      <c r="E65" s="178">
        <v>2</v>
      </c>
      <c r="F65" s="179" t="s">
        <v>486</v>
      </c>
      <c r="G65" s="180"/>
      <c r="H65" s="180">
        <f t="shared" si="8"/>
        <v>0</v>
      </c>
      <c r="I65" s="181">
        <v>0.21</v>
      </c>
      <c r="J65" s="180">
        <f t="shared" si="9"/>
        <v>0</v>
      </c>
      <c r="K65" s="143"/>
    </row>
    <row r="66" spans="1:11" ht="18" x14ac:dyDescent="0.25">
      <c r="A66" s="174"/>
      <c r="B66" s="214"/>
      <c r="C66" s="215" t="s">
        <v>544</v>
      </c>
      <c r="D66" s="177" t="s">
        <v>545</v>
      </c>
      <c r="E66" s="178">
        <v>1</v>
      </c>
      <c r="F66" s="179" t="s">
        <v>486</v>
      </c>
      <c r="G66" s="180"/>
      <c r="H66" s="180">
        <f t="shared" si="8"/>
        <v>0</v>
      </c>
      <c r="I66" s="181">
        <v>0.21</v>
      </c>
      <c r="J66" s="180">
        <f t="shared" si="9"/>
        <v>0</v>
      </c>
      <c r="K66" s="143"/>
    </row>
    <row r="67" spans="1:11" ht="18" x14ac:dyDescent="0.25">
      <c r="A67" s="174"/>
      <c r="B67" s="175"/>
      <c r="C67" s="176" t="s">
        <v>546</v>
      </c>
      <c r="D67" s="177" t="s">
        <v>547</v>
      </c>
      <c r="E67" s="178">
        <v>1</v>
      </c>
      <c r="F67" s="179" t="s">
        <v>486</v>
      </c>
      <c r="G67" s="180"/>
      <c r="H67" s="180">
        <f t="shared" si="8"/>
        <v>0</v>
      </c>
      <c r="I67" s="181">
        <v>0.21</v>
      </c>
      <c r="J67" s="180">
        <f t="shared" si="9"/>
        <v>0</v>
      </c>
      <c r="K67" s="143"/>
    </row>
    <row r="68" spans="1:11" ht="18" x14ac:dyDescent="0.25">
      <c r="A68" s="174"/>
      <c r="B68" s="175"/>
      <c r="C68" s="176" t="s">
        <v>548</v>
      </c>
      <c r="D68" s="177" t="s">
        <v>549</v>
      </c>
      <c r="E68" s="178">
        <v>1</v>
      </c>
      <c r="F68" s="179" t="s">
        <v>486</v>
      </c>
      <c r="G68" s="180"/>
      <c r="H68" s="180">
        <f t="shared" si="8"/>
        <v>0</v>
      </c>
      <c r="I68" s="181">
        <v>0.21</v>
      </c>
      <c r="J68" s="180">
        <f t="shared" si="9"/>
        <v>0</v>
      </c>
      <c r="K68" s="143"/>
    </row>
    <row r="69" spans="1:11" ht="18" x14ac:dyDescent="0.25">
      <c r="A69" s="174"/>
      <c r="B69" s="175"/>
      <c r="C69" s="176" t="s">
        <v>550</v>
      </c>
      <c r="D69" s="177" t="s">
        <v>551</v>
      </c>
      <c r="E69" s="178">
        <v>4</v>
      </c>
      <c r="F69" s="179" t="s">
        <v>486</v>
      </c>
      <c r="G69" s="180"/>
      <c r="H69" s="180">
        <f t="shared" si="8"/>
        <v>0</v>
      </c>
      <c r="I69" s="181">
        <v>0.21</v>
      </c>
      <c r="J69" s="180">
        <f t="shared" si="9"/>
        <v>0</v>
      </c>
      <c r="K69" s="143"/>
    </row>
    <row r="70" spans="1:11" ht="18" x14ac:dyDescent="0.25">
      <c r="A70" s="174"/>
      <c r="B70" s="175"/>
      <c r="C70" s="176" t="s">
        <v>552</v>
      </c>
      <c r="D70" s="177" t="s">
        <v>553</v>
      </c>
      <c r="E70" s="178">
        <v>4</v>
      </c>
      <c r="F70" s="179" t="s">
        <v>486</v>
      </c>
      <c r="G70" s="180"/>
      <c r="H70" s="180">
        <f t="shared" si="8"/>
        <v>0</v>
      </c>
      <c r="I70" s="181">
        <v>0.21</v>
      </c>
      <c r="J70" s="180">
        <f t="shared" si="9"/>
        <v>0</v>
      </c>
      <c r="K70" s="143"/>
    </row>
    <row r="71" spans="1:11" ht="18" x14ac:dyDescent="0.25">
      <c r="A71" s="174"/>
      <c r="B71" s="175"/>
      <c r="C71" s="176" t="s">
        <v>554</v>
      </c>
      <c r="D71" s="177" t="s">
        <v>555</v>
      </c>
      <c r="E71" s="178">
        <v>1</v>
      </c>
      <c r="F71" s="179" t="s">
        <v>486</v>
      </c>
      <c r="G71" s="180"/>
      <c r="H71" s="180">
        <f t="shared" si="8"/>
        <v>0</v>
      </c>
      <c r="I71" s="181">
        <v>0.21</v>
      </c>
      <c r="J71" s="180">
        <f t="shared" si="9"/>
        <v>0</v>
      </c>
      <c r="K71" s="143"/>
    </row>
    <row r="72" spans="1:11" ht="18" x14ac:dyDescent="0.25">
      <c r="A72" s="174"/>
      <c r="B72" s="175"/>
      <c r="C72" s="176" t="s">
        <v>556</v>
      </c>
      <c r="D72" s="177" t="s">
        <v>557</v>
      </c>
      <c r="E72" s="178">
        <v>1</v>
      </c>
      <c r="F72" s="179" t="s">
        <v>558</v>
      </c>
      <c r="G72" s="180"/>
      <c r="H72" s="180">
        <f t="shared" si="8"/>
        <v>0</v>
      </c>
      <c r="I72" s="181">
        <v>0.21</v>
      </c>
      <c r="J72" s="180">
        <f t="shared" si="9"/>
        <v>0</v>
      </c>
      <c r="K72" s="143"/>
    </row>
    <row r="73" spans="1:11" ht="18" x14ac:dyDescent="0.25">
      <c r="A73" s="174"/>
      <c r="B73" s="175"/>
      <c r="C73" s="176"/>
      <c r="D73" s="177" t="s">
        <v>559</v>
      </c>
      <c r="E73" s="178">
        <v>6</v>
      </c>
      <c r="F73" s="179" t="s">
        <v>486</v>
      </c>
      <c r="G73" s="180"/>
      <c r="H73" s="180">
        <f t="shared" si="8"/>
        <v>0</v>
      </c>
      <c r="I73" s="181">
        <v>0.21</v>
      </c>
      <c r="J73" s="180">
        <f t="shared" si="9"/>
        <v>0</v>
      </c>
      <c r="K73" s="143"/>
    </row>
    <row r="74" spans="1:11" ht="18" x14ac:dyDescent="0.25">
      <c r="A74" s="174"/>
      <c r="B74" s="175"/>
      <c r="C74" s="176"/>
      <c r="D74" s="177" t="s">
        <v>560</v>
      </c>
      <c r="E74" s="178">
        <v>10</v>
      </c>
      <c r="F74" s="179" t="s">
        <v>486</v>
      </c>
      <c r="G74" s="180"/>
      <c r="H74" s="180">
        <f t="shared" si="8"/>
        <v>0</v>
      </c>
      <c r="I74" s="181">
        <v>0.21</v>
      </c>
      <c r="J74" s="180">
        <f t="shared" si="9"/>
        <v>0</v>
      </c>
      <c r="K74" s="143"/>
    </row>
    <row r="75" spans="1:11" ht="18" x14ac:dyDescent="0.25">
      <c r="A75" s="174"/>
      <c r="B75" s="175"/>
      <c r="C75" s="176"/>
      <c r="D75" s="177" t="s">
        <v>561</v>
      </c>
      <c r="E75" s="178">
        <v>15</v>
      </c>
      <c r="F75" s="179" t="s">
        <v>486</v>
      </c>
      <c r="G75" s="180"/>
      <c r="H75" s="180">
        <f t="shared" si="8"/>
        <v>0</v>
      </c>
      <c r="I75" s="181">
        <v>0.21</v>
      </c>
      <c r="J75" s="180">
        <f t="shared" si="9"/>
        <v>0</v>
      </c>
      <c r="K75" s="143"/>
    </row>
    <row r="76" spans="1:11" ht="18" x14ac:dyDescent="0.25">
      <c r="A76" s="174"/>
      <c r="B76" s="175"/>
      <c r="C76" s="176"/>
      <c r="D76" s="177" t="s">
        <v>562</v>
      </c>
      <c r="E76" s="178">
        <v>6</v>
      </c>
      <c r="F76" s="179" t="s">
        <v>292</v>
      </c>
      <c r="G76" s="180"/>
      <c r="H76" s="180">
        <f t="shared" si="8"/>
        <v>0</v>
      </c>
      <c r="I76" s="181">
        <v>0.21</v>
      </c>
      <c r="J76" s="180">
        <f t="shared" si="9"/>
        <v>0</v>
      </c>
      <c r="K76" s="143"/>
    </row>
    <row r="77" spans="1:11" ht="18" x14ac:dyDescent="0.25">
      <c r="A77" s="174"/>
      <c r="B77" s="175"/>
      <c r="C77" s="176"/>
      <c r="D77" s="177" t="s">
        <v>563</v>
      </c>
      <c r="E77" s="178">
        <v>10</v>
      </c>
      <c r="F77" s="179" t="s">
        <v>292</v>
      </c>
      <c r="G77" s="180"/>
      <c r="H77" s="180">
        <f t="shared" si="8"/>
        <v>0</v>
      </c>
      <c r="I77" s="181">
        <v>0.21</v>
      </c>
      <c r="J77" s="180">
        <f t="shared" si="9"/>
        <v>0</v>
      </c>
      <c r="K77" s="143"/>
    </row>
    <row r="78" spans="1:11" ht="18" x14ac:dyDescent="0.25">
      <c r="A78" s="174"/>
      <c r="B78" s="175"/>
      <c r="C78" s="176"/>
      <c r="D78" s="177" t="s">
        <v>564</v>
      </c>
      <c r="E78" s="178">
        <v>15</v>
      </c>
      <c r="F78" s="179" t="s">
        <v>292</v>
      </c>
      <c r="G78" s="180"/>
      <c r="H78" s="180">
        <f t="shared" si="8"/>
        <v>0</v>
      </c>
      <c r="I78" s="181">
        <v>0.21</v>
      </c>
      <c r="J78" s="180">
        <f t="shared" si="9"/>
        <v>0</v>
      </c>
      <c r="K78" s="143"/>
    </row>
    <row r="79" spans="1:11" ht="18" x14ac:dyDescent="0.25">
      <c r="A79" s="174"/>
      <c r="B79" s="175"/>
      <c r="C79" s="176"/>
      <c r="D79" s="177" t="s">
        <v>565</v>
      </c>
      <c r="E79" s="178">
        <v>12</v>
      </c>
      <c r="F79" s="179" t="s">
        <v>486</v>
      </c>
      <c r="G79" s="180"/>
      <c r="H79" s="180">
        <f t="shared" si="8"/>
        <v>0</v>
      </c>
      <c r="I79" s="181">
        <v>0.21</v>
      </c>
      <c r="J79" s="180">
        <f t="shared" si="9"/>
        <v>0</v>
      </c>
      <c r="K79" s="143"/>
    </row>
    <row r="80" spans="1:11" ht="18" x14ac:dyDescent="0.25">
      <c r="A80" s="174"/>
      <c r="B80" s="175"/>
      <c r="C80" s="176"/>
      <c r="D80" s="177" t="s">
        <v>566</v>
      </c>
      <c r="E80" s="178">
        <v>20</v>
      </c>
      <c r="F80" s="179" t="s">
        <v>486</v>
      </c>
      <c r="G80" s="180"/>
      <c r="H80" s="180">
        <f t="shared" si="8"/>
        <v>0</v>
      </c>
      <c r="I80" s="181">
        <v>0.21</v>
      </c>
      <c r="J80" s="180">
        <f t="shared" si="9"/>
        <v>0</v>
      </c>
      <c r="K80" s="143"/>
    </row>
    <row r="81" spans="1:11" ht="18" x14ac:dyDescent="0.25">
      <c r="A81" s="174"/>
      <c r="B81" s="175"/>
      <c r="C81" s="176"/>
      <c r="D81" s="177" t="s">
        <v>567</v>
      </c>
      <c r="E81" s="178">
        <v>30</v>
      </c>
      <c r="F81" s="179" t="s">
        <v>486</v>
      </c>
      <c r="G81" s="180"/>
      <c r="H81" s="180">
        <f t="shared" si="8"/>
        <v>0</v>
      </c>
      <c r="I81" s="181">
        <v>0.21</v>
      </c>
      <c r="J81" s="180">
        <f t="shared" si="9"/>
        <v>0</v>
      </c>
      <c r="K81" s="143"/>
    </row>
    <row r="82" spans="1:11" ht="18" x14ac:dyDescent="0.25">
      <c r="A82" s="174"/>
      <c r="B82" s="175"/>
      <c r="C82" s="176"/>
      <c r="D82" s="177" t="s">
        <v>568</v>
      </c>
      <c r="E82" s="178">
        <v>3</v>
      </c>
      <c r="F82" s="179" t="s">
        <v>504</v>
      </c>
      <c r="G82" s="180"/>
      <c r="H82" s="180">
        <f t="shared" si="8"/>
        <v>0</v>
      </c>
      <c r="I82" s="181">
        <v>0.21</v>
      </c>
      <c r="J82" s="180">
        <f t="shared" si="9"/>
        <v>0</v>
      </c>
      <c r="K82" s="143"/>
    </row>
    <row r="83" spans="1:11" ht="18" x14ac:dyDescent="0.25">
      <c r="A83" s="174"/>
      <c r="B83" s="175"/>
      <c r="C83" s="176"/>
      <c r="D83" s="177" t="s">
        <v>569</v>
      </c>
      <c r="E83" s="178">
        <v>70</v>
      </c>
      <c r="F83" s="179" t="s">
        <v>486</v>
      </c>
      <c r="G83" s="180"/>
      <c r="H83" s="180">
        <f>G83*E83</f>
        <v>0</v>
      </c>
      <c r="I83" s="181">
        <v>0.21</v>
      </c>
      <c r="J83" s="180">
        <f>H83*I83+H83</f>
        <v>0</v>
      </c>
      <c r="K83" s="143"/>
    </row>
    <row r="84" spans="1:11" ht="18" x14ac:dyDescent="0.25">
      <c r="A84" s="174"/>
      <c r="B84" s="175"/>
      <c r="C84" s="176"/>
      <c r="D84" s="177" t="s">
        <v>525</v>
      </c>
      <c r="E84" s="178">
        <v>50</v>
      </c>
      <c r="F84" s="179" t="s">
        <v>292</v>
      </c>
      <c r="G84" s="180"/>
      <c r="H84" s="180">
        <f t="shared" ref="H84:H86" si="10">G84*E84</f>
        <v>0</v>
      </c>
      <c r="I84" s="181">
        <v>0.21</v>
      </c>
      <c r="J84" s="180">
        <f t="shared" ref="J84:J86" si="11">H84*I84+H84</f>
        <v>0</v>
      </c>
      <c r="K84" s="143"/>
    </row>
    <row r="85" spans="1:11" ht="18" x14ac:dyDescent="0.25">
      <c r="A85" s="174"/>
      <c r="B85" s="175"/>
      <c r="C85" s="176"/>
      <c r="D85" s="177" t="s">
        <v>570</v>
      </c>
      <c r="E85" s="178">
        <v>50</v>
      </c>
      <c r="F85" s="179" t="s">
        <v>292</v>
      </c>
      <c r="G85" s="180"/>
      <c r="H85" s="180">
        <f t="shared" si="10"/>
        <v>0</v>
      </c>
      <c r="I85" s="181">
        <v>0.21</v>
      </c>
      <c r="J85" s="180">
        <f t="shared" si="11"/>
        <v>0</v>
      </c>
      <c r="K85" s="143"/>
    </row>
    <row r="86" spans="1:11" ht="18" x14ac:dyDescent="0.25">
      <c r="A86" s="174"/>
      <c r="B86" s="175"/>
      <c r="C86" s="176"/>
      <c r="D86" s="177" t="s">
        <v>526</v>
      </c>
      <c r="E86" s="178">
        <v>20</v>
      </c>
      <c r="F86" s="179" t="s">
        <v>292</v>
      </c>
      <c r="G86" s="180"/>
      <c r="H86" s="180">
        <f t="shared" si="10"/>
        <v>0</v>
      </c>
      <c r="I86" s="181">
        <v>0.21</v>
      </c>
      <c r="J86" s="180">
        <f t="shared" si="11"/>
        <v>0</v>
      </c>
      <c r="K86" s="143"/>
    </row>
    <row r="87" spans="1:11" ht="18" x14ac:dyDescent="0.25">
      <c r="A87" s="174"/>
      <c r="B87" s="175"/>
      <c r="C87" s="176"/>
      <c r="D87" s="177" t="s">
        <v>571</v>
      </c>
      <c r="E87" s="178">
        <v>60</v>
      </c>
      <c r="F87" s="179" t="s">
        <v>292</v>
      </c>
      <c r="G87" s="180"/>
      <c r="H87" s="180">
        <f>G87*E87</f>
        <v>0</v>
      </c>
      <c r="I87" s="181">
        <v>0.21</v>
      </c>
      <c r="J87" s="180">
        <f>H87*I87+H87</f>
        <v>0</v>
      </c>
      <c r="K87" s="143"/>
    </row>
    <row r="88" spans="1:11" ht="18" x14ac:dyDescent="0.25">
      <c r="A88" s="174"/>
      <c r="B88" s="175"/>
      <c r="C88" s="176"/>
      <c r="D88" s="177" t="s">
        <v>572</v>
      </c>
      <c r="E88" s="178">
        <v>10</v>
      </c>
      <c r="F88" s="179" t="s">
        <v>486</v>
      </c>
      <c r="G88" s="180"/>
      <c r="H88" s="180">
        <f>G88*E88</f>
        <v>0</v>
      </c>
      <c r="I88" s="181">
        <v>0.21</v>
      </c>
      <c r="J88" s="180">
        <f>H88*I88+H88</f>
        <v>0</v>
      </c>
      <c r="K88" s="143"/>
    </row>
    <row r="89" spans="1:11" ht="18" x14ac:dyDescent="0.25">
      <c r="A89" s="174"/>
      <c r="B89" s="175"/>
      <c r="C89" s="176"/>
      <c r="D89" s="177" t="s">
        <v>529</v>
      </c>
      <c r="E89" s="178">
        <v>30</v>
      </c>
      <c r="F89" s="179" t="s">
        <v>292</v>
      </c>
      <c r="G89" s="180"/>
      <c r="H89" s="180">
        <f t="shared" ref="H89:H93" si="12">G89*E89</f>
        <v>0</v>
      </c>
      <c r="I89" s="181">
        <v>0.21</v>
      </c>
      <c r="J89" s="180">
        <f t="shared" ref="J89:J93" si="13">H89*I89+H89</f>
        <v>0</v>
      </c>
      <c r="K89" s="143"/>
    </row>
    <row r="90" spans="1:11" ht="18" x14ac:dyDescent="0.25">
      <c r="A90" s="174"/>
      <c r="B90" s="175"/>
      <c r="C90" s="176"/>
      <c r="D90" s="177" t="s">
        <v>573</v>
      </c>
      <c r="E90" s="178">
        <v>20</v>
      </c>
      <c r="F90" s="179" t="s">
        <v>292</v>
      </c>
      <c r="G90" s="180"/>
      <c r="H90" s="180">
        <f t="shared" si="12"/>
        <v>0</v>
      </c>
      <c r="I90" s="181">
        <v>0.21</v>
      </c>
      <c r="J90" s="180">
        <f t="shared" si="13"/>
        <v>0</v>
      </c>
      <c r="K90" s="143"/>
    </row>
    <row r="91" spans="1:11" ht="18" x14ac:dyDescent="0.25">
      <c r="A91" s="174"/>
      <c r="B91" s="175"/>
      <c r="C91" s="176"/>
      <c r="D91" s="177" t="s">
        <v>530</v>
      </c>
      <c r="E91" s="178">
        <v>20</v>
      </c>
      <c r="F91" s="179" t="s">
        <v>486</v>
      </c>
      <c r="G91" s="180"/>
      <c r="H91" s="180">
        <f t="shared" si="12"/>
        <v>0</v>
      </c>
      <c r="I91" s="181">
        <v>0.21</v>
      </c>
      <c r="J91" s="180">
        <f t="shared" si="13"/>
        <v>0</v>
      </c>
      <c r="K91" s="143"/>
    </row>
    <row r="92" spans="1:11" ht="18" x14ac:dyDescent="0.25">
      <c r="A92" s="174"/>
      <c r="B92" s="175"/>
      <c r="C92" s="176"/>
      <c r="D92" s="177" t="s">
        <v>574</v>
      </c>
      <c r="E92" s="178">
        <v>4</v>
      </c>
      <c r="F92" s="179" t="s">
        <v>486</v>
      </c>
      <c r="G92" s="180"/>
      <c r="H92" s="180">
        <f>G92*E92</f>
        <v>0</v>
      </c>
      <c r="I92" s="181">
        <v>0.21</v>
      </c>
      <c r="J92" s="180">
        <f>H92*I92+H92</f>
        <v>0</v>
      </c>
      <c r="K92" s="143"/>
    </row>
    <row r="93" spans="1:11" ht="18" x14ac:dyDescent="0.25">
      <c r="A93" s="174"/>
      <c r="B93" s="175"/>
      <c r="C93" s="176"/>
      <c r="D93" s="177" t="s">
        <v>503</v>
      </c>
      <c r="E93" s="178">
        <v>1</v>
      </c>
      <c r="F93" s="179" t="s">
        <v>504</v>
      </c>
      <c r="G93" s="180"/>
      <c r="H93" s="180">
        <f t="shared" si="12"/>
        <v>0</v>
      </c>
      <c r="I93" s="181">
        <v>0.21</v>
      </c>
      <c r="J93" s="180">
        <f t="shared" si="13"/>
        <v>0</v>
      </c>
      <c r="K93" s="143"/>
    </row>
    <row r="94" spans="1:11" ht="18.75" x14ac:dyDescent="0.3">
      <c r="A94" s="166"/>
      <c r="B94" s="167"/>
      <c r="C94" s="168"/>
      <c r="D94" s="169" t="s">
        <v>575</v>
      </c>
      <c r="E94" s="182"/>
      <c r="F94" s="183"/>
      <c r="G94" s="172"/>
      <c r="H94" s="184">
        <f>SUM(H61:H93)</f>
        <v>0</v>
      </c>
      <c r="I94" s="185"/>
      <c r="J94" s="184">
        <f>SUM(J61:J93)</f>
        <v>0</v>
      </c>
      <c r="K94" s="186"/>
    </row>
    <row r="95" spans="1:11" ht="18" x14ac:dyDescent="0.25">
      <c r="A95" s="187"/>
      <c r="B95" s="188"/>
      <c r="C95" s="162"/>
      <c r="D95" s="189"/>
      <c r="E95" s="178"/>
      <c r="F95" s="179"/>
      <c r="G95" s="190"/>
      <c r="H95" s="190"/>
      <c r="I95" s="181"/>
      <c r="J95" s="190"/>
      <c r="K95" s="186"/>
    </row>
    <row r="96" spans="1:11" ht="18.75" x14ac:dyDescent="0.3">
      <c r="A96" s="166"/>
      <c r="B96" s="167" t="s">
        <v>576</v>
      </c>
      <c r="C96" s="168"/>
      <c r="D96" s="169" t="s">
        <v>577</v>
      </c>
      <c r="E96" s="170"/>
      <c r="F96" s="171"/>
      <c r="G96" s="172"/>
      <c r="H96" s="173"/>
      <c r="I96" s="173"/>
      <c r="J96" s="173"/>
      <c r="K96" s="143"/>
    </row>
    <row r="97" spans="1:11" ht="18" x14ac:dyDescent="0.25">
      <c r="A97" s="174"/>
      <c r="B97" s="175"/>
      <c r="C97" s="176" t="s">
        <v>578</v>
      </c>
      <c r="D97" s="177" t="s">
        <v>579</v>
      </c>
      <c r="E97" s="178">
        <v>1</v>
      </c>
      <c r="F97" s="179" t="s">
        <v>486</v>
      </c>
      <c r="G97" s="180"/>
      <c r="H97" s="180">
        <f t="shared" ref="H97:H141" si="14">G97*E97</f>
        <v>0</v>
      </c>
      <c r="I97" s="181">
        <v>0.21</v>
      </c>
      <c r="J97" s="180">
        <f t="shared" ref="J97:J141" si="15">H97*I97+H97</f>
        <v>0</v>
      </c>
      <c r="K97" s="143"/>
    </row>
    <row r="98" spans="1:11" ht="18" x14ac:dyDescent="0.25">
      <c r="A98" s="174"/>
      <c r="B98" s="214"/>
      <c r="C98" s="215" t="s">
        <v>580</v>
      </c>
      <c r="D98" s="177" t="s">
        <v>581</v>
      </c>
      <c r="E98" s="178">
        <v>1</v>
      </c>
      <c r="F98" s="179" t="s">
        <v>486</v>
      </c>
      <c r="G98" s="180"/>
      <c r="H98" s="180">
        <f t="shared" si="14"/>
        <v>0</v>
      </c>
      <c r="I98" s="181">
        <v>0.21</v>
      </c>
      <c r="J98" s="180">
        <f t="shared" si="15"/>
        <v>0</v>
      </c>
      <c r="K98" s="143"/>
    </row>
    <row r="99" spans="1:11" ht="18" x14ac:dyDescent="0.25">
      <c r="A99" s="174"/>
      <c r="B99" s="214"/>
      <c r="C99" s="215" t="s">
        <v>582</v>
      </c>
      <c r="D99" s="177" t="s">
        <v>583</v>
      </c>
      <c r="E99" s="178">
        <v>1</v>
      </c>
      <c r="F99" s="179" t="s">
        <v>486</v>
      </c>
      <c r="G99" s="180"/>
      <c r="H99" s="180">
        <f t="shared" si="14"/>
        <v>0</v>
      </c>
      <c r="I99" s="181">
        <v>0.21</v>
      </c>
      <c r="J99" s="180">
        <f t="shared" si="15"/>
        <v>0</v>
      </c>
      <c r="K99" s="143"/>
    </row>
    <row r="100" spans="1:11" ht="18" x14ac:dyDescent="0.25">
      <c r="A100" s="174"/>
      <c r="B100" s="214"/>
      <c r="C100" s="215" t="s">
        <v>584</v>
      </c>
      <c r="D100" s="177" t="s">
        <v>585</v>
      </c>
      <c r="E100" s="178">
        <v>1</v>
      </c>
      <c r="F100" s="179" t="s">
        <v>486</v>
      </c>
      <c r="G100" s="180"/>
      <c r="H100" s="180">
        <f t="shared" si="14"/>
        <v>0</v>
      </c>
      <c r="I100" s="181">
        <v>0.21</v>
      </c>
      <c r="J100" s="180">
        <f t="shared" si="15"/>
        <v>0</v>
      </c>
      <c r="K100" s="143"/>
    </row>
    <row r="101" spans="1:11" ht="18" x14ac:dyDescent="0.25">
      <c r="A101" s="174"/>
      <c r="B101" s="214"/>
      <c r="C101" s="215" t="s">
        <v>586</v>
      </c>
      <c r="D101" s="177" t="s">
        <v>587</v>
      </c>
      <c r="E101" s="178">
        <v>2</v>
      </c>
      <c r="F101" s="179" t="s">
        <v>486</v>
      </c>
      <c r="G101" s="180"/>
      <c r="H101" s="180">
        <f t="shared" si="14"/>
        <v>0</v>
      </c>
      <c r="I101" s="181">
        <v>0.21</v>
      </c>
      <c r="J101" s="180">
        <f t="shared" si="15"/>
        <v>0</v>
      </c>
      <c r="K101" s="143"/>
    </row>
    <row r="102" spans="1:11" ht="18" x14ac:dyDescent="0.25">
      <c r="A102" s="174"/>
      <c r="B102" s="175"/>
      <c r="C102" s="176"/>
      <c r="D102" s="177" t="s">
        <v>588</v>
      </c>
      <c r="E102" s="178">
        <v>4</v>
      </c>
      <c r="F102" s="179" t="s">
        <v>486</v>
      </c>
      <c r="G102" s="180"/>
      <c r="H102" s="180">
        <f t="shared" si="14"/>
        <v>0</v>
      </c>
      <c r="I102" s="181">
        <v>0.21</v>
      </c>
      <c r="J102" s="180">
        <f t="shared" si="15"/>
        <v>0</v>
      </c>
      <c r="K102" s="143"/>
    </row>
    <row r="103" spans="1:11" ht="18" x14ac:dyDescent="0.25">
      <c r="A103" s="174"/>
      <c r="B103" s="175"/>
      <c r="C103" s="176"/>
      <c r="D103" s="177" t="s">
        <v>589</v>
      </c>
      <c r="E103" s="178">
        <v>4</v>
      </c>
      <c r="F103" s="179" t="s">
        <v>486</v>
      </c>
      <c r="G103" s="180"/>
      <c r="H103" s="180">
        <f t="shared" si="14"/>
        <v>0</v>
      </c>
      <c r="I103" s="181">
        <v>0.21</v>
      </c>
      <c r="J103" s="180">
        <f t="shared" si="15"/>
        <v>0</v>
      </c>
      <c r="K103" s="143"/>
    </row>
    <row r="104" spans="1:11" ht="18" x14ac:dyDescent="0.25">
      <c r="A104" s="174"/>
      <c r="B104" s="175"/>
      <c r="C104" s="176"/>
      <c r="D104" s="177" t="s">
        <v>590</v>
      </c>
      <c r="E104" s="178">
        <v>4</v>
      </c>
      <c r="F104" s="179" t="s">
        <v>486</v>
      </c>
      <c r="G104" s="180"/>
      <c r="H104" s="180">
        <f t="shared" si="14"/>
        <v>0</v>
      </c>
      <c r="I104" s="181">
        <v>0.21</v>
      </c>
      <c r="J104" s="180">
        <f t="shared" si="15"/>
        <v>0</v>
      </c>
      <c r="K104" s="143"/>
    </row>
    <row r="105" spans="1:11" ht="18" x14ac:dyDescent="0.25">
      <c r="A105" s="174"/>
      <c r="B105" s="175"/>
      <c r="C105" s="176"/>
      <c r="D105" s="177" t="s">
        <v>591</v>
      </c>
      <c r="E105" s="178">
        <v>4</v>
      </c>
      <c r="F105" s="179" t="s">
        <v>486</v>
      </c>
      <c r="G105" s="180"/>
      <c r="H105" s="180">
        <f t="shared" si="14"/>
        <v>0</v>
      </c>
      <c r="I105" s="181">
        <v>0.21</v>
      </c>
      <c r="J105" s="180">
        <f t="shared" si="15"/>
        <v>0</v>
      </c>
      <c r="K105" s="143"/>
    </row>
    <row r="106" spans="1:11" ht="18" x14ac:dyDescent="0.25">
      <c r="A106" s="174"/>
      <c r="B106" s="175"/>
      <c r="C106" s="176"/>
      <c r="D106" s="177" t="s">
        <v>592</v>
      </c>
      <c r="E106" s="178">
        <v>1</v>
      </c>
      <c r="F106" s="179" t="s">
        <v>486</v>
      </c>
      <c r="G106" s="180"/>
      <c r="H106" s="180">
        <f t="shared" si="14"/>
        <v>0</v>
      </c>
      <c r="I106" s="181">
        <v>0.21</v>
      </c>
      <c r="J106" s="180">
        <f t="shared" si="15"/>
        <v>0</v>
      </c>
      <c r="K106" s="143"/>
    </row>
    <row r="107" spans="1:11" ht="18" x14ac:dyDescent="0.25">
      <c r="A107" s="174"/>
      <c r="B107" s="175"/>
      <c r="C107" s="176"/>
      <c r="D107" s="177" t="s">
        <v>593</v>
      </c>
      <c r="E107" s="178">
        <v>3</v>
      </c>
      <c r="F107" s="179" t="s">
        <v>486</v>
      </c>
      <c r="G107" s="180"/>
      <c r="H107" s="180">
        <f t="shared" si="14"/>
        <v>0</v>
      </c>
      <c r="I107" s="181">
        <v>0.21</v>
      </c>
      <c r="J107" s="180">
        <f t="shared" si="15"/>
        <v>0</v>
      </c>
      <c r="K107" s="143"/>
    </row>
    <row r="108" spans="1:11" ht="18" x14ac:dyDescent="0.25">
      <c r="A108" s="174"/>
      <c r="B108" s="175"/>
      <c r="C108" s="176"/>
      <c r="D108" s="177" t="s">
        <v>594</v>
      </c>
      <c r="E108" s="178">
        <v>2</v>
      </c>
      <c r="F108" s="179" t="s">
        <v>486</v>
      </c>
      <c r="G108" s="180"/>
      <c r="H108" s="180">
        <f t="shared" si="14"/>
        <v>0</v>
      </c>
      <c r="I108" s="181">
        <v>0.21</v>
      </c>
      <c r="J108" s="180">
        <f t="shared" si="15"/>
        <v>0</v>
      </c>
      <c r="K108" s="143"/>
    </row>
    <row r="109" spans="1:11" ht="18" x14ac:dyDescent="0.25">
      <c r="A109" s="174"/>
      <c r="B109" s="175"/>
      <c r="C109" s="176"/>
      <c r="D109" s="177" t="s">
        <v>595</v>
      </c>
      <c r="E109" s="178">
        <v>4</v>
      </c>
      <c r="F109" s="179" t="s">
        <v>486</v>
      </c>
      <c r="G109" s="180"/>
      <c r="H109" s="180">
        <f t="shared" si="14"/>
        <v>0</v>
      </c>
      <c r="I109" s="181">
        <v>0.21</v>
      </c>
      <c r="J109" s="180">
        <f t="shared" si="15"/>
        <v>0</v>
      </c>
      <c r="K109" s="143"/>
    </row>
    <row r="110" spans="1:11" ht="18" x14ac:dyDescent="0.25">
      <c r="A110" s="174"/>
      <c r="B110" s="175"/>
      <c r="C110" s="176"/>
      <c r="D110" s="177" t="s">
        <v>596</v>
      </c>
      <c r="E110" s="178">
        <v>25</v>
      </c>
      <c r="F110" s="179" t="s">
        <v>292</v>
      </c>
      <c r="G110" s="180"/>
      <c r="H110" s="180">
        <f t="shared" si="14"/>
        <v>0</v>
      </c>
      <c r="I110" s="181">
        <v>0.21</v>
      </c>
      <c r="J110" s="180">
        <f t="shared" si="15"/>
        <v>0</v>
      </c>
      <c r="K110" s="143"/>
    </row>
    <row r="111" spans="1:11" ht="18" x14ac:dyDescent="0.25">
      <c r="A111" s="174"/>
      <c r="B111" s="175"/>
      <c r="C111" s="176"/>
      <c r="D111" s="177" t="s">
        <v>597</v>
      </c>
      <c r="E111" s="178">
        <v>15</v>
      </c>
      <c r="F111" s="179" t="s">
        <v>292</v>
      </c>
      <c r="G111" s="180"/>
      <c r="H111" s="180">
        <f t="shared" si="14"/>
        <v>0</v>
      </c>
      <c r="I111" s="181">
        <v>0.21</v>
      </c>
      <c r="J111" s="180">
        <f t="shared" si="15"/>
        <v>0</v>
      </c>
      <c r="K111" s="143"/>
    </row>
    <row r="112" spans="1:11" ht="18" x14ac:dyDescent="0.25">
      <c r="A112" s="174"/>
      <c r="B112" s="175"/>
      <c r="C112" s="176"/>
      <c r="D112" s="177" t="s">
        <v>598</v>
      </c>
      <c r="E112" s="178">
        <v>15</v>
      </c>
      <c r="F112" s="179" t="s">
        <v>292</v>
      </c>
      <c r="G112" s="180"/>
      <c r="H112" s="180">
        <f t="shared" si="14"/>
        <v>0</v>
      </c>
      <c r="I112" s="181">
        <v>0.21</v>
      </c>
      <c r="J112" s="180">
        <f t="shared" si="15"/>
        <v>0</v>
      </c>
      <c r="K112" s="143"/>
    </row>
    <row r="113" spans="1:11" ht="18" x14ac:dyDescent="0.25">
      <c r="A113" s="174"/>
      <c r="B113" s="175"/>
      <c r="C113" s="176"/>
      <c r="D113" s="177" t="s">
        <v>599</v>
      </c>
      <c r="E113" s="178">
        <v>10</v>
      </c>
      <c r="F113" s="179" t="s">
        <v>292</v>
      </c>
      <c r="G113" s="180"/>
      <c r="H113" s="180">
        <f t="shared" si="14"/>
        <v>0</v>
      </c>
      <c r="I113" s="181">
        <v>0.21</v>
      </c>
      <c r="J113" s="180">
        <f t="shared" si="15"/>
        <v>0</v>
      </c>
      <c r="K113" s="143"/>
    </row>
    <row r="114" spans="1:11" ht="18" x14ac:dyDescent="0.25">
      <c r="A114" s="174"/>
      <c r="B114" s="175"/>
      <c r="C114" s="176"/>
      <c r="D114" s="177" t="s">
        <v>600</v>
      </c>
      <c r="E114" s="178">
        <v>10</v>
      </c>
      <c r="F114" s="179" t="s">
        <v>292</v>
      </c>
      <c r="G114" s="180"/>
      <c r="H114" s="180">
        <f t="shared" si="14"/>
        <v>0</v>
      </c>
      <c r="I114" s="181">
        <v>0.21</v>
      </c>
      <c r="J114" s="180">
        <f t="shared" si="15"/>
        <v>0</v>
      </c>
      <c r="K114" s="143"/>
    </row>
    <row r="115" spans="1:11" ht="18" x14ac:dyDescent="0.25">
      <c r="A115" s="174"/>
      <c r="B115" s="175"/>
      <c r="C115" s="176"/>
      <c r="D115" s="177" t="s">
        <v>601</v>
      </c>
      <c r="E115" s="178">
        <v>20</v>
      </c>
      <c r="F115" s="179" t="s">
        <v>292</v>
      </c>
      <c r="G115" s="180"/>
      <c r="H115" s="180">
        <f t="shared" si="14"/>
        <v>0</v>
      </c>
      <c r="I115" s="181">
        <v>0.21</v>
      </c>
      <c r="J115" s="180">
        <f t="shared" si="15"/>
        <v>0</v>
      </c>
      <c r="K115" s="143"/>
    </row>
    <row r="116" spans="1:11" ht="18" x14ac:dyDescent="0.25">
      <c r="A116" s="174"/>
      <c r="B116" s="175"/>
      <c r="C116" s="176"/>
      <c r="D116" s="177" t="s">
        <v>602</v>
      </c>
      <c r="E116" s="178">
        <v>30</v>
      </c>
      <c r="F116" s="179" t="s">
        <v>292</v>
      </c>
      <c r="G116" s="180"/>
      <c r="H116" s="180">
        <f t="shared" si="14"/>
        <v>0</v>
      </c>
      <c r="I116" s="181">
        <v>0.21</v>
      </c>
      <c r="J116" s="180">
        <f t="shared" si="15"/>
        <v>0</v>
      </c>
      <c r="K116" s="143"/>
    </row>
    <row r="117" spans="1:11" ht="18" x14ac:dyDescent="0.25">
      <c r="A117" s="174"/>
      <c r="B117" s="175"/>
      <c r="C117" s="176"/>
      <c r="D117" s="177" t="s">
        <v>603</v>
      </c>
      <c r="E117" s="178">
        <v>50</v>
      </c>
      <c r="F117" s="179" t="s">
        <v>292</v>
      </c>
      <c r="G117" s="180"/>
      <c r="H117" s="180">
        <f t="shared" si="14"/>
        <v>0</v>
      </c>
      <c r="I117" s="181">
        <v>0.21</v>
      </c>
      <c r="J117" s="180">
        <f t="shared" si="15"/>
        <v>0</v>
      </c>
      <c r="K117" s="143"/>
    </row>
    <row r="118" spans="1:11" ht="18" x14ac:dyDescent="0.25">
      <c r="A118" s="174"/>
      <c r="B118" s="175"/>
      <c r="C118" s="176"/>
      <c r="D118" s="177" t="s">
        <v>604</v>
      </c>
      <c r="E118" s="178">
        <v>5</v>
      </c>
      <c r="F118" s="179" t="s">
        <v>292</v>
      </c>
      <c r="G118" s="180"/>
      <c r="H118" s="180">
        <f t="shared" si="14"/>
        <v>0</v>
      </c>
      <c r="I118" s="181">
        <v>0.21</v>
      </c>
      <c r="J118" s="180">
        <f t="shared" si="15"/>
        <v>0</v>
      </c>
      <c r="K118" s="143"/>
    </row>
    <row r="119" spans="1:11" ht="18" x14ac:dyDescent="0.25">
      <c r="A119" s="174"/>
      <c r="B119" s="175"/>
      <c r="C119" s="176"/>
      <c r="D119" s="177" t="s">
        <v>605</v>
      </c>
      <c r="E119" s="178">
        <v>1</v>
      </c>
      <c r="F119" s="179" t="s">
        <v>504</v>
      </c>
      <c r="G119" s="180"/>
      <c r="H119" s="180">
        <f t="shared" si="14"/>
        <v>0</v>
      </c>
      <c r="I119" s="181">
        <v>0.21</v>
      </c>
      <c r="J119" s="180">
        <f t="shared" si="15"/>
        <v>0</v>
      </c>
      <c r="K119" s="143"/>
    </row>
    <row r="120" spans="1:11" ht="18" x14ac:dyDescent="0.25">
      <c r="A120" s="174"/>
      <c r="B120" s="175"/>
      <c r="C120" s="176"/>
      <c r="D120" s="177" t="s">
        <v>606</v>
      </c>
      <c r="E120" s="178">
        <v>45</v>
      </c>
      <c r="F120" s="179" t="s">
        <v>292</v>
      </c>
      <c r="G120" s="180"/>
      <c r="H120" s="180">
        <f t="shared" si="14"/>
        <v>0</v>
      </c>
      <c r="I120" s="181">
        <v>0.21</v>
      </c>
      <c r="J120" s="180">
        <f t="shared" si="15"/>
        <v>0</v>
      </c>
      <c r="K120" s="143"/>
    </row>
    <row r="121" spans="1:11" ht="18" x14ac:dyDescent="0.25">
      <c r="A121" s="174"/>
      <c r="B121" s="175"/>
      <c r="C121" s="176"/>
      <c r="D121" s="177" t="s">
        <v>607</v>
      </c>
      <c r="E121" s="178">
        <v>10</v>
      </c>
      <c r="F121" s="179" t="s">
        <v>292</v>
      </c>
      <c r="G121" s="180"/>
      <c r="H121" s="180">
        <f t="shared" si="14"/>
        <v>0</v>
      </c>
      <c r="I121" s="181">
        <v>0.21</v>
      </c>
      <c r="J121" s="180">
        <f t="shared" si="15"/>
        <v>0</v>
      </c>
      <c r="K121" s="143"/>
    </row>
    <row r="122" spans="1:11" ht="18" x14ac:dyDescent="0.25">
      <c r="A122" s="174"/>
      <c r="B122" s="175"/>
      <c r="C122" s="176"/>
      <c r="D122" s="177" t="s">
        <v>608</v>
      </c>
      <c r="E122" s="178">
        <v>5</v>
      </c>
      <c r="F122" s="179" t="s">
        <v>292</v>
      </c>
      <c r="G122" s="180"/>
      <c r="H122" s="180">
        <f t="shared" si="14"/>
        <v>0</v>
      </c>
      <c r="I122" s="181">
        <v>0.21</v>
      </c>
      <c r="J122" s="180">
        <f t="shared" si="15"/>
        <v>0</v>
      </c>
      <c r="K122" s="143"/>
    </row>
    <row r="123" spans="1:11" ht="18" x14ac:dyDescent="0.25">
      <c r="A123" s="174"/>
      <c r="B123" s="175"/>
      <c r="C123" s="176"/>
      <c r="D123" s="177" t="s">
        <v>609</v>
      </c>
      <c r="E123" s="178">
        <v>25</v>
      </c>
      <c r="F123" s="179" t="s">
        <v>486</v>
      </c>
      <c r="G123" s="180"/>
      <c r="H123" s="180">
        <f t="shared" si="14"/>
        <v>0</v>
      </c>
      <c r="I123" s="181">
        <v>0.21</v>
      </c>
      <c r="J123" s="180">
        <f t="shared" si="15"/>
        <v>0</v>
      </c>
      <c r="K123" s="143"/>
    </row>
    <row r="124" spans="1:11" ht="18" x14ac:dyDescent="0.25">
      <c r="A124" s="174"/>
      <c r="B124" s="175"/>
      <c r="C124" s="176"/>
      <c r="D124" s="177" t="s">
        <v>610</v>
      </c>
      <c r="E124" s="178">
        <v>5</v>
      </c>
      <c r="F124" s="179" t="s">
        <v>486</v>
      </c>
      <c r="G124" s="180"/>
      <c r="H124" s="180">
        <f t="shared" si="14"/>
        <v>0</v>
      </c>
      <c r="I124" s="181">
        <v>0.21</v>
      </c>
      <c r="J124" s="180">
        <f t="shared" si="15"/>
        <v>0</v>
      </c>
      <c r="K124" s="143"/>
    </row>
    <row r="125" spans="1:11" ht="18" x14ac:dyDescent="0.25">
      <c r="A125" s="174"/>
      <c r="B125" s="175"/>
      <c r="C125" s="176"/>
      <c r="D125" s="177" t="s">
        <v>611</v>
      </c>
      <c r="E125" s="178">
        <v>3</v>
      </c>
      <c r="F125" s="179" t="s">
        <v>486</v>
      </c>
      <c r="G125" s="180"/>
      <c r="H125" s="180">
        <f t="shared" si="14"/>
        <v>0</v>
      </c>
      <c r="I125" s="181">
        <v>0.21</v>
      </c>
      <c r="J125" s="180">
        <f t="shared" si="15"/>
        <v>0</v>
      </c>
      <c r="K125" s="143"/>
    </row>
    <row r="126" spans="1:11" ht="18" x14ac:dyDescent="0.25">
      <c r="A126" s="174"/>
      <c r="B126" s="175"/>
      <c r="C126" s="176"/>
      <c r="D126" s="177" t="s">
        <v>612</v>
      </c>
      <c r="E126" s="178">
        <v>10</v>
      </c>
      <c r="F126" s="179" t="s">
        <v>486</v>
      </c>
      <c r="G126" s="180"/>
      <c r="H126" s="180">
        <f t="shared" si="14"/>
        <v>0</v>
      </c>
      <c r="I126" s="181">
        <v>0.21</v>
      </c>
      <c r="J126" s="180">
        <f t="shared" si="15"/>
        <v>0</v>
      </c>
      <c r="K126" s="143"/>
    </row>
    <row r="127" spans="1:11" ht="18" x14ac:dyDescent="0.25">
      <c r="A127" s="174"/>
      <c r="B127" s="175"/>
      <c r="C127" s="176"/>
      <c r="D127" s="177" t="s">
        <v>613</v>
      </c>
      <c r="E127" s="178">
        <v>6</v>
      </c>
      <c r="F127" s="179" t="s">
        <v>486</v>
      </c>
      <c r="G127" s="180"/>
      <c r="H127" s="180">
        <f t="shared" si="14"/>
        <v>0</v>
      </c>
      <c r="I127" s="181">
        <v>0.21</v>
      </c>
      <c r="J127" s="180">
        <f t="shared" si="15"/>
        <v>0</v>
      </c>
      <c r="K127" s="143"/>
    </row>
    <row r="128" spans="1:11" ht="18" x14ac:dyDescent="0.25">
      <c r="A128" s="174"/>
      <c r="B128" s="175"/>
      <c r="C128" s="176"/>
      <c r="D128" s="177" t="s">
        <v>614</v>
      </c>
      <c r="E128" s="178">
        <v>50</v>
      </c>
      <c r="F128" s="179" t="s">
        <v>486</v>
      </c>
      <c r="G128" s="180"/>
      <c r="H128" s="180">
        <f t="shared" si="14"/>
        <v>0</v>
      </c>
      <c r="I128" s="181">
        <v>0.21</v>
      </c>
      <c r="J128" s="180">
        <f t="shared" si="15"/>
        <v>0</v>
      </c>
      <c r="K128" s="143"/>
    </row>
    <row r="129" spans="1:11" ht="18" x14ac:dyDescent="0.25">
      <c r="A129" s="174"/>
      <c r="B129" s="175"/>
      <c r="C129" s="176"/>
      <c r="D129" s="177" t="s">
        <v>615</v>
      </c>
      <c r="E129" s="178">
        <v>5</v>
      </c>
      <c r="F129" s="179" t="s">
        <v>486</v>
      </c>
      <c r="G129" s="180"/>
      <c r="H129" s="180">
        <f t="shared" si="14"/>
        <v>0</v>
      </c>
      <c r="I129" s="181">
        <v>0.21</v>
      </c>
      <c r="J129" s="180">
        <f t="shared" si="15"/>
        <v>0</v>
      </c>
      <c r="K129" s="143"/>
    </row>
    <row r="130" spans="1:11" ht="18" x14ac:dyDescent="0.25">
      <c r="A130" s="174"/>
      <c r="B130" s="175"/>
      <c r="C130" s="176"/>
      <c r="D130" s="177" t="s">
        <v>616</v>
      </c>
      <c r="E130" s="178">
        <v>16</v>
      </c>
      <c r="F130" s="179" t="s">
        <v>617</v>
      </c>
      <c r="G130" s="180"/>
      <c r="H130" s="180">
        <f t="shared" si="14"/>
        <v>0</v>
      </c>
      <c r="I130" s="181">
        <v>0.21</v>
      </c>
      <c r="J130" s="180">
        <f t="shared" si="15"/>
        <v>0</v>
      </c>
      <c r="K130" s="143"/>
    </row>
    <row r="131" spans="1:11" ht="18" x14ac:dyDescent="0.25">
      <c r="A131" s="174"/>
      <c r="B131" s="175"/>
      <c r="C131" s="176"/>
      <c r="D131" s="177" t="s">
        <v>618</v>
      </c>
      <c r="E131" s="178">
        <v>5</v>
      </c>
      <c r="F131" s="179" t="s">
        <v>619</v>
      </c>
      <c r="G131" s="180"/>
      <c r="H131" s="180">
        <f t="shared" si="14"/>
        <v>0</v>
      </c>
      <c r="I131" s="181">
        <v>0.21</v>
      </c>
      <c r="J131" s="180">
        <f t="shared" si="15"/>
        <v>0</v>
      </c>
      <c r="K131" s="143"/>
    </row>
    <row r="132" spans="1:11" ht="18" x14ac:dyDescent="0.25">
      <c r="A132" s="174"/>
      <c r="B132" s="175"/>
      <c r="C132" s="176"/>
      <c r="D132" s="177" t="s">
        <v>620</v>
      </c>
      <c r="E132" s="178">
        <v>90</v>
      </c>
      <c r="F132" s="179" t="s">
        <v>292</v>
      </c>
      <c r="G132" s="180"/>
      <c r="H132" s="180">
        <f t="shared" si="14"/>
        <v>0</v>
      </c>
      <c r="I132" s="181">
        <v>0.21</v>
      </c>
      <c r="J132" s="180">
        <f t="shared" si="15"/>
        <v>0</v>
      </c>
      <c r="K132" s="143"/>
    </row>
    <row r="133" spans="1:11" ht="18" x14ac:dyDescent="0.25">
      <c r="A133" s="174"/>
      <c r="B133" s="175"/>
      <c r="C133" s="176"/>
      <c r="D133" s="177" t="s">
        <v>570</v>
      </c>
      <c r="E133" s="178">
        <v>150</v>
      </c>
      <c r="F133" s="179" t="s">
        <v>292</v>
      </c>
      <c r="G133" s="180"/>
      <c r="H133" s="180">
        <f t="shared" si="14"/>
        <v>0</v>
      </c>
      <c r="I133" s="181">
        <v>0.21</v>
      </c>
      <c r="J133" s="180">
        <f t="shared" si="15"/>
        <v>0</v>
      </c>
      <c r="K133" s="143"/>
    </row>
    <row r="134" spans="1:11" ht="18" x14ac:dyDescent="0.25">
      <c r="A134" s="174"/>
      <c r="B134" s="175"/>
      <c r="C134" s="176"/>
      <c r="D134" s="177" t="s">
        <v>621</v>
      </c>
      <c r="E134" s="178">
        <v>100</v>
      </c>
      <c r="F134" s="179" t="s">
        <v>292</v>
      </c>
      <c r="G134" s="180"/>
      <c r="H134" s="180">
        <f t="shared" si="14"/>
        <v>0</v>
      </c>
      <c r="I134" s="181">
        <v>0.21</v>
      </c>
      <c r="J134" s="180">
        <f t="shared" si="15"/>
        <v>0</v>
      </c>
      <c r="K134" s="143"/>
    </row>
    <row r="135" spans="1:11" ht="18" x14ac:dyDescent="0.25">
      <c r="A135" s="174"/>
      <c r="B135" s="175"/>
      <c r="C135" s="176"/>
      <c r="D135" s="177" t="s">
        <v>525</v>
      </c>
      <c r="E135" s="178">
        <v>30</v>
      </c>
      <c r="F135" s="179" t="s">
        <v>292</v>
      </c>
      <c r="G135" s="180"/>
      <c r="H135" s="180">
        <f>G135*E135</f>
        <v>0</v>
      </c>
      <c r="I135" s="181">
        <v>0.21</v>
      </c>
      <c r="J135" s="180">
        <f>H135*I135+H135</f>
        <v>0</v>
      </c>
      <c r="K135" s="143"/>
    </row>
    <row r="136" spans="1:11" ht="18" x14ac:dyDescent="0.25">
      <c r="A136" s="174"/>
      <c r="B136" s="175"/>
      <c r="C136" s="176"/>
      <c r="D136" s="177" t="s">
        <v>622</v>
      </c>
      <c r="E136" s="178">
        <v>15</v>
      </c>
      <c r="F136" s="179" t="s">
        <v>292</v>
      </c>
      <c r="G136" s="180"/>
      <c r="H136" s="180">
        <f>G136*E136</f>
        <v>0</v>
      </c>
      <c r="I136" s="181">
        <v>0.21</v>
      </c>
      <c r="J136" s="180">
        <f>H136*I136+H136</f>
        <v>0</v>
      </c>
      <c r="K136" s="143"/>
    </row>
    <row r="137" spans="1:11" ht="18" x14ac:dyDescent="0.25">
      <c r="A137" s="174"/>
      <c r="B137" s="175"/>
      <c r="C137" s="176"/>
      <c r="D137" s="177" t="s">
        <v>571</v>
      </c>
      <c r="E137" s="178">
        <v>150</v>
      </c>
      <c r="F137" s="179" t="s">
        <v>292</v>
      </c>
      <c r="G137" s="180"/>
      <c r="H137" s="180">
        <f>G137*E137</f>
        <v>0</v>
      </c>
      <c r="I137" s="181">
        <v>0.21</v>
      </c>
      <c r="J137" s="180">
        <f>H137*I137+H137</f>
        <v>0</v>
      </c>
      <c r="K137" s="143"/>
    </row>
    <row r="138" spans="1:11" ht="18" x14ac:dyDescent="0.25">
      <c r="A138" s="174"/>
      <c r="B138" s="175"/>
      <c r="C138" s="176"/>
      <c r="D138" s="177" t="s">
        <v>526</v>
      </c>
      <c r="E138" s="178">
        <v>120</v>
      </c>
      <c r="F138" s="179" t="s">
        <v>292</v>
      </c>
      <c r="G138" s="180"/>
      <c r="H138" s="180">
        <f t="shared" si="14"/>
        <v>0</v>
      </c>
      <c r="I138" s="181">
        <v>0.21</v>
      </c>
      <c r="J138" s="180">
        <f t="shared" si="15"/>
        <v>0</v>
      </c>
      <c r="K138" s="143"/>
    </row>
    <row r="139" spans="1:11" ht="18" x14ac:dyDescent="0.25">
      <c r="A139" s="174"/>
      <c r="B139" s="175"/>
      <c r="C139" s="176"/>
      <c r="D139" s="177" t="s">
        <v>530</v>
      </c>
      <c r="E139" s="178">
        <v>4</v>
      </c>
      <c r="F139" s="179" t="s">
        <v>486</v>
      </c>
      <c r="G139" s="180"/>
      <c r="H139" s="180">
        <f t="shared" si="14"/>
        <v>0</v>
      </c>
      <c r="I139" s="181">
        <v>0.21</v>
      </c>
      <c r="J139" s="180">
        <f t="shared" si="15"/>
        <v>0</v>
      </c>
      <c r="K139" s="143"/>
    </row>
    <row r="140" spans="1:11" ht="18" x14ac:dyDescent="0.25">
      <c r="A140" s="174"/>
      <c r="B140" s="175"/>
      <c r="C140" s="176"/>
      <c r="D140" s="177" t="s">
        <v>529</v>
      </c>
      <c r="E140" s="178">
        <v>100</v>
      </c>
      <c r="F140" s="179" t="s">
        <v>292</v>
      </c>
      <c r="G140" s="180"/>
      <c r="H140" s="180">
        <f t="shared" si="14"/>
        <v>0</v>
      </c>
      <c r="I140" s="181">
        <v>0.21</v>
      </c>
      <c r="J140" s="180">
        <f t="shared" si="15"/>
        <v>0</v>
      </c>
      <c r="K140" s="143"/>
    </row>
    <row r="141" spans="1:11" ht="18" x14ac:dyDescent="0.25">
      <c r="A141" s="174"/>
      <c r="B141" s="175"/>
      <c r="C141" s="176"/>
      <c r="D141" s="177" t="s">
        <v>623</v>
      </c>
      <c r="E141" s="178">
        <v>10</v>
      </c>
      <c r="F141" s="179" t="s">
        <v>486</v>
      </c>
      <c r="G141" s="180"/>
      <c r="H141" s="180">
        <f t="shared" si="14"/>
        <v>0</v>
      </c>
      <c r="I141" s="181">
        <v>0.21</v>
      </c>
      <c r="J141" s="180">
        <f t="shared" si="15"/>
        <v>0</v>
      </c>
      <c r="K141" s="143"/>
    </row>
    <row r="142" spans="1:11" ht="18" x14ac:dyDescent="0.25">
      <c r="A142" s="174"/>
      <c r="B142" s="175"/>
      <c r="C142" s="176"/>
      <c r="D142" s="177" t="s">
        <v>624</v>
      </c>
      <c r="E142" s="178">
        <v>8</v>
      </c>
      <c r="F142" s="179" t="s">
        <v>486</v>
      </c>
      <c r="G142" s="180"/>
      <c r="H142" s="180">
        <f>G142*E142</f>
        <v>0</v>
      </c>
      <c r="I142" s="181">
        <v>0.21</v>
      </c>
      <c r="J142" s="180">
        <f>H142*I142+H142</f>
        <v>0</v>
      </c>
      <c r="K142" s="143"/>
    </row>
    <row r="143" spans="1:11" ht="18" x14ac:dyDescent="0.25">
      <c r="A143" s="174"/>
      <c r="B143" s="175"/>
      <c r="C143" s="176"/>
      <c r="D143" s="177" t="s">
        <v>625</v>
      </c>
      <c r="E143" s="178">
        <v>8</v>
      </c>
      <c r="F143" s="179" t="s">
        <v>486</v>
      </c>
      <c r="G143" s="180"/>
      <c r="H143" s="180">
        <f t="shared" ref="H143" si="16">G143*E143</f>
        <v>0</v>
      </c>
      <c r="I143" s="181">
        <v>0.21</v>
      </c>
      <c r="J143" s="180">
        <f t="shared" ref="J143" si="17">H143*I143+H143</f>
        <v>0</v>
      </c>
      <c r="K143" s="143"/>
    </row>
    <row r="144" spans="1:11" ht="18" x14ac:dyDescent="0.25">
      <c r="A144" s="174"/>
      <c r="B144" s="175"/>
      <c r="C144" s="176"/>
      <c r="D144" s="177" t="s">
        <v>503</v>
      </c>
      <c r="E144" s="178">
        <v>1</v>
      </c>
      <c r="F144" s="179" t="s">
        <v>504</v>
      </c>
      <c r="G144" s="180"/>
      <c r="H144" s="180">
        <f>G144*E144</f>
        <v>0</v>
      </c>
      <c r="I144" s="181">
        <v>0.21</v>
      </c>
      <c r="J144" s="180">
        <f>H144*I144+H144</f>
        <v>0</v>
      </c>
      <c r="K144" s="143"/>
    </row>
    <row r="145" spans="1:11" ht="18.75" x14ac:dyDescent="0.3">
      <c r="A145" s="166"/>
      <c r="B145" s="167"/>
      <c r="C145" s="168"/>
      <c r="D145" s="169" t="s">
        <v>626</v>
      </c>
      <c r="E145" s="182"/>
      <c r="F145" s="183"/>
      <c r="G145" s="172"/>
      <c r="H145" s="184">
        <f>SUM(H97:H144)</f>
        <v>0</v>
      </c>
      <c r="I145" s="185"/>
      <c r="J145" s="184">
        <f>SUM(J97:J144)</f>
        <v>0</v>
      </c>
      <c r="K145" s="186"/>
    </row>
    <row r="146" spans="1:11" ht="18" x14ac:dyDescent="0.25">
      <c r="A146" s="187"/>
      <c r="B146" s="188"/>
      <c r="C146" s="162"/>
      <c r="D146" s="189"/>
      <c r="E146" s="178"/>
      <c r="F146" s="179"/>
      <c r="G146" s="190"/>
      <c r="H146" s="190"/>
      <c r="I146" s="181"/>
      <c r="J146" s="190"/>
      <c r="K146" s="186"/>
    </row>
    <row r="147" spans="1:11" ht="18.75" x14ac:dyDescent="0.3">
      <c r="A147" s="166"/>
      <c r="B147" s="167" t="s">
        <v>627</v>
      </c>
      <c r="C147" s="168"/>
      <c r="D147" s="169" t="s">
        <v>628</v>
      </c>
      <c r="E147" s="170"/>
      <c r="F147" s="171"/>
      <c r="G147" s="172"/>
      <c r="H147" s="173"/>
      <c r="I147" s="173"/>
      <c r="J147" s="173"/>
      <c r="K147" s="143"/>
    </row>
    <row r="148" spans="1:11" ht="18" x14ac:dyDescent="0.25">
      <c r="A148" s="174"/>
      <c r="B148" s="175"/>
      <c r="C148" s="176" t="s">
        <v>629</v>
      </c>
      <c r="D148" s="177" t="s">
        <v>579</v>
      </c>
      <c r="E148" s="178">
        <v>1</v>
      </c>
      <c r="F148" s="179" t="s">
        <v>486</v>
      </c>
      <c r="G148" s="180"/>
      <c r="H148" s="180">
        <f t="shared" ref="H148:H185" si="18">G148*E148</f>
        <v>0</v>
      </c>
      <c r="I148" s="181">
        <v>0.21</v>
      </c>
      <c r="J148" s="180">
        <f t="shared" ref="J148:J185" si="19">H148*I148+H148</f>
        <v>0</v>
      </c>
      <c r="K148" s="143"/>
    </row>
    <row r="149" spans="1:11" ht="18" x14ac:dyDescent="0.25">
      <c r="A149" s="174"/>
      <c r="B149" s="214"/>
      <c r="C149" s="215" t="s">
        <v>630</v>
      </c>
      <c r="D149" s="177" t="s">
        <v>581</v>
      </c>
      <c r="E149" s="178">
        <v>1</v>
      </c>
      <c r="F149" s="179" t="s">
        <v>486</v>
      </c>
      <c r="G149" s="180"/>
      <c r="H149" s="180">
        <f t="shared" si="18"/>
        <v>0</v>
      </c>
      <c r="I149" s="181">
        <v>0.21</v>
      </c>
      <c r="J149" s="180">
        <f t="shared" si="19"/>
        <v>0</v>
      </c>
      <c r="K149" s="143"/>
    </row>
    <row r="150" spans="1:11" ht="18" x14ac:dyDescent="0.25">
      <c r="A150" s="174"/>
      <c r="B150" s="214"/>
      <c r="C150" s="215" t="s">
        <v>631</v>
      </c>
      <c r="D150" s="177" t="s">
        <v>583</v>
      </c>
      <c r="E150" s="178">
        <v>1</v>
      </c>
      <c r="F150" s="179" t="s">
        <v>486</v>
      </c>
      <c r="G150" s="180"/>
      <c r="H150" s="180">
        <f t="shared" si="18"/>
        <v>0</v>
      </c>
      <c r="I150" s="181">
        <v>0.21</v>
      </c>
      <c r="J150" s="180">
        <f t="shared" si="19"/>
        <v>0</v>
      </c>
      <c r="K150" s="143"/>
    </row>
    <row r="151" spans="1:11" ht="18" x14ac:dyDescent="0.25">
      <c r="A151" s="174"/>
      <c r="B151" s="214"/>
      <c r="C151" s="215" t="s">
        <v>632</v>
      </c>
      <c r="D151" s="177" t="s">
        <v>585</v>
      </c>
      <c r="E151" s="178">
        <v>1</v>
      </c>
      <c r="F151" s="179" t="s">
        <v>486</v>
      </c>
      <c r="G151" s="180"/>
      <c r="H151" s="180">
        <f t="shared" si="18"/>
        <v>0</v>
      </c>
      <c r="I151" s="181">
        <v>0.21</v>
      </c>
      <c r="J151" s="180">
        <f t="shared" si="19"/>
        <v>0</v>
      </c>
      <c r="K151" s="143"/>
    </row>
    <row r="152" spans="1:11" ht="18" x14ac:dyDescent="0.25">
      <c r="A152" s="174"/>
      <c r="B152" s="214"/>
      <c r="C152" s="215" t="s">
        <v>633</v>
      </c>
      <c r="D152" s="177" t="s">
        <v>587</v>
      </c>
      <c r="E152" s="178">
        <v>1</v>
      </c>
      <c r="F152" s="179" t="s">
        <v>486</v>
      </c>
      <c r="G152" s="180"/>
      <c r="H152" s="180">
        <f t="shared" si="18"/>
        <v>0</v>
      </c>
      <c r="I152" s="181">
        <v>0.21</v>
      </c>
      <c r="J152" s="180">
        <f t="shared" si="19"/>
        <v>0</v>
      </c>
      <c r="K152" s="143"/>
    </row>
    <row r="153" spans="1:11" ht="18" x14ac:dyDescent="0.25">
      <c r="A153" s="174"/>
      <c r="B153" s="175"/>
      <c r="C153" s="176"/>
      <c r="D153" s="177" t="s">
        <v>588</v>
      </c>
      <c r="E153" s="178">
        <v>3</v>
      </c>
      <c r="F153" s="179" t="s">
        <v>486</v>
      </c>
      <c r="G153" s="180"/>
      <c r="H153" s="180">
        <f t="shared" si="18"/>
        <v>0</v>
      </c>
      <c r="I153" s="181">
        <v>0.21</v>
      </c>
      <c r="J153" s="180">
        <f t="shared" si="19"/>
        <v>0</v>
      </c>
      <c r="K153" s="143"/>
    </row>
    <row r="154" spans="1:11" ht="18" x14ac:dyDescent="0.25">
      <c r="A154" s="174"/>
      <c r="B154" s="175"/>
      <c r="C154" s="176"/>
      <c r="D154" s="177" t="s">
        <v>589</v>
      </c>
      <c r="E154" s="178">
        <v>3</v>
      </c>
      <c r="F154" s="179" t="s">
        <v>486</v>
      </c>
      <c r="G154" s="180"/>
      <c r="H154" s="180">
        <f t="shared" si="18"/>
        <v>0</v>
      </c>
      <c r="I154" s="181">
        <v>0.21</v>
      </c>
      <c r="J154" s="180">
        <f t="shared" si="19"/>
        <v>0</v>
      </c>
      <c r="K154" s="143"/>
    </row>
    <row r="155" spans="1:11" ht="18" x14ac:dyDescent="0.25">
      <c r="A155" s="174"/>
      <c r="B155" s="175"/>
      <c r="C155" s="176"/>
      <c r="D155" s="177" t="s">
        <v>590</v>
      </c>
      <c r="E155" s="178">
        <v>3</v>
      </c>
      <c r="F155" s="179" t="s">
        <v>486</v>
      </c>
      <c r="G155" s="180"/>
      <c r="H155" s="180">
        <f t="shared" si="18"/>
        <v>0</v>
      </c>
      <c r="I155" s="181">
        <v>0.21</v>
      </c>
      <c r="J155" s="180">
        <f t="shared" si="19"/>
        <v>0</v>
      </c>
      <c r="K155" s="143"/>
    </row>
    <row r="156" spans="1:11" ht="18" x14ac:dyDescent="0.25">
      <c r="A156" s="174"/>
      <c r="B156" s="175"/>
      <c r="C156" s="176"/>
      <c r="D156" s="177" t="s">
        <v>591</v>
      </c>
      <c r="E156" s="178">
        <v>3</v>
      </c>
      <c r="F156" s="179" t="s">
        <v>486</v>
      </c>
      <c r="G156" s="180"/>
      <c r="H156" s="180">
        <f t="shared" si="18"/>
        <v>0</v>
      </c>
      <c r="I156" s="181">
        <v>0.21</v>
      </c>
      <c r="J156" s="180">
        <f t="shared" si="19"/>
        <v>0</v>
      </c>
      <c r="K156" s="143"/>
    </row>
    <row r="157" spans="1:11" ht="18" x14ac:dyDescent="0.25">
      <c r="A157" s="174"/>
      <c r="B157" s="175"/>
      <c r="C157" s="176"/>
      <c r="D157" s="177" t="s">
        <v>592</v>
      </c>
      <c r="E157" s="178">
        <v>1</v>
      </c>
      <c r="F157" s="179" t="s">
        <v>486</v>
      </c>
      <c r="G157" s="180"/>
      <c r="H157" s="180">
        <f t="shared" si="18"/>
        <v>0</v>
      </c>
      <c r="I157" s="181">
        <v>0.21</v>
      </c>
      <c r="J157" s="180">
        <f t="shared" si="19"/>
        <v>0</v>
      </c>
      <c r="K157" s="143"/>
    </row>
    <row r="158" spans="1:11" ht="18" x14ac:dyDescent="0.25">
      <c r="A158" s="174"/>
      <c r="B158" s="175"/>
      <c r="C158" s="176"/>
      <c r="D158" s="177" t="s">
        <v>593</v>
      </c>
      <c r="E158" s="178">
        <v>2</v>
      </c>
      <c r="F158" s="179" t="s">
        <v>486</v>
      </c>
      <c r="G158" s="180"/>
      <c r="H158" s="180">
        <f t="shared" si="18"/>
        <v>0</v>
      </c>
      <c r="I158" s="181">
        <v>0.21</v>
      </c>
      <c r="J158" s="180">
        <f t="shared" si="19"/>
        <v>0</v>
      </c>
      <c r="K158" s="143"/>
    </row>
    <row r="159" spans="1:11" ht="18" x14ac:dyDescent="0.25">
      <c r="A159" s="174"/>
      <c r="B159" s="175"/>
      <c r="C159" s="176"/>
      <c r="D159" s="177" t="s">
        <v>594</v>
      </c>
      <c r="E159" s="178">
        <v>2</v>
      </c>
      <c r="F159" s="179" t="s">
        <v>486</v>
      </c>
      <c r="G159" s="180"/>
      <c r="H159" s="180">
        <f t="shared" si="18"/>
        <v>0</v>
      </c>
      <c r="I159" s="181">
        <v>0.21</v>
      </c>
      <c r="J159" s="180">
        <f t="shared" si="19"/>
        <v>0</v>
      </c>
      <c r="K159" s="143"/>
    </row>
    <row r="160" spans="1:11" ht="18" x14ac:dyDescent="0.25">
      <c r="A160" s="174"/>
      <c r="B160" s="175"/>
      <c r="C160" s="176"/>
      <c r="D160" s="177" t="s">
        <v>595</v>
      </c>
      <c r="E160" s="178">
        <v>4</v>
      </c>
      <c r="F160" s="179" t="s">
        <v>486</v>
      </c>
      <c r="G160" s="180"/>
      <c r="H160" s="180">
        <f t="shared" si="18"/>
        <v>0</v>
      </c>
      <c r="I160" s="181">
        <v>0.21</v>
      </c>
      <c r="J160" s="180">
        <f t="shared" si="19"/>
        <v>0</v>
      </c>
      <c r="K160" s="143"/>
    </row>
    <row r="161" spans="1:11" ht="18" x14ac:dyDescent="0.25">
      <c r="A161" s="174"/>
      <c r="B161" s="175"/>
      <c r="C161" s="176"/>
      <c r="D161" s="177" t="s">
        <v>596</v>
      </c>
      <c r="E161" s="178">
        <v>20</v>
      </c>
      <c r="F161" s="179" t="s">
        <v>292</v>
      </c>
      <c r="G161" s="180"/>
      <c r="H161" s="180">
        <f t="shared" si="18"/>
        <v>0</v>
      </c>
      <c r="I161" s="181">
        <v>0.21</v>
      </c>
      <c r="J161" s="180">
        <f t="shared" si="19"/>
        <v>0</v>
      </c>
      <c r="K161" s="143"/>
    </row>
    <row r="162" spans="1:11" ht="18" x14ac:dyDescent="0.25">
      <c r="A162" s="174"/>
      <c r="B162" s="175"/>
      <c r="C162" s="176"/>
      <c r="D162" s="177" t="s">
        <v>597</v>
      </c>
      <c r="E162" s="178">
        <v>15</v>
      </c>
      <c r="F162" s="179" t="s">
        <v>292</v>
      </c>
      <c r="G162" s="180"/>
      <c r="H162" s="180">
        <f t="shared" si="18"/>
        <v>0</v>
      </c>
      <c r="I162" s="181">
        <v>0.21</v>
      </c>
      <c r="J162" s="180">
        <f t="shared" si="19"/>
        <v>0</v>
      </c>
      <c r="K162" s="143"/>
    </row>
    <row r="163" spans="1:11" ht="18" x14ac:dyDescent="0.25">
      <c r="A163" s="174"/>
      <c r="B163" s="175"/>
      <c r="C163" s="176"/>
      <c r="D163" s="177" t="s">
        <v>598</v>
      </c>
      <c r="E163" s="178">
        <v>10</v>
      </c>
      <c r="F163" s="179" t="s">
        <v>292</v>
      </c>
      <c r="G163" s="180"/>
      <c r="H163" s="180">
        <f t="shared" si="18"/>
        <v>0</v>
      </c>
      <c r="I163" s="181">
        <v>0.21</v>
      </c>
      <c r="J163" s="180">
        <f t="shared" si="19"/>
        <v>0</v>
      </c>
      <c r="K163" s="143"/>
    </row>
    <row r="164" spans="1:11" ht="18" x14ac:dyDescent="0.25">
      <c r="A164" s="174"/>
      <c r="B164" s="175"/>
      <c r="C164" s="176"/>
      <c r="D164" s="177" t="s">
        <v>599</v>
      </c>
      <c r="E164" s="178">
        <v>10</v>
      </c>
      <c r="F164" s="179" t="s">
        <v>292</v>
      </c>
      <c r="G164" s="180"/>
      <c r="H164" s="180">
        <f t="shared" si="18"/>
        <v>0</v>
      </c>
      <c r="I164" s="181">
        <v>0.21</v>
      </c>
      <c r="J164" s="180">
        <f t="shared" si="19"/>
        <v>0</v>
      </c>
      <c r="K164" s="143"/>
    </row>
    <row r="165" spans="1:11" ht="18" x14ac:dyDescent="0.25">
      <c r="A165" s="174"/>
      <c r="B165" s="175"/>
      <c r="C165" s="176"/>
      <c r="D165" s="177" t="s">
        <v>600</v>
      </c>
      <c r="E165" s="178">
        <v>10</v>
      </c>
      <c r="F165" s="179" t="s">
        <v>292</v>
      </c>
      <c r="G165" s="180"/>
      <c r="H165" s="180">
        <f t="shared" si="18"/>
        <v>0</v>
      </c>
      <c r="I165" s="181">
        <v>0.21</v>
      </c>
      <c r="J165" s="180">
        <f t="shared" si="19"/>
        <v>0</v>
      </c>
      <c r="K165" s="143"/>
    </row>
    <row r="166" spans="1:11" ht="18" x14ac:dyDescent="0.25">
      <c r="A166" s="174"/>
      <c r="B166" s="175"/>
      <c r="C166" s="176"/>
      <c r="D166" s="177" t="s">
        <v>601</v>
      </c>
      <c r="E166" s="178">
        <v>20</v>
      </c>
      <c r="F166" s="179" t="s">
        <v>292</v>
      </c>
      <c r="G166" s="180"/>
      <c r="H166" s="180">
        <f t="shared" si="18"/>
        <v>0</v>
      </c>
      <c r="I166" s="181">
        <v>0.21</v>
      </c>
      <c r="J166" s="180">
        <f t="shared" si="19"/>
        <v>0</v>
      </c>
      <c r="K166" s="143"/>
    </row>
    <row r="167" spans="1:11" ht="18" x14ac:dyDescent="0.25">
      <c r="A167" s="174"/>
      <c r="B167" s="175"/>
      <c r="C167" s="176"/>
      <c r="D167" s="177" t="s">
        <v>602</v>
      </c>
      <c r="E167" s="178">
        <v>30</v>
      </c>
      <c r="F167" s="179" t="s">
        <v>292</v>
      </c>
      <c r="G167" s="180"/>
      <c r="H167" s="180">
        <f t="shared" si="18"/>
        <v>0</v>
      </c>
      <c r="I167" s="181">
        <v>0.21</v>
      </c>
      <c r="J167" s="180">
        <f t="shared" si="19"/>
        <v>0</v>
      </c>
      <c r="K167" s="143"/>
    </row>
    <row r="168" spans="1:11" ht="18" x14ac:dyDescent="0.25">
      <c r="A168" s="174"/>
      <c r="B168" s="175"/>
      <c r="C168" s="176"/>
      <c r="D168" s="177" t="s">
        <v>603</v>
      </c>
      <c r="E168" s="178">
        <v>50</v>
      </c>
      <c r="F168" s="179" t="s">
        <v>292</v>
      </c>
      <c r="G168" s="180"/>
      <c r="H168" s="180">
        <f t="shared" si="18"/>
        <v>0</v>
      </c>
      <c r="I168" s="181">
        <v>0.21</v>
      </c>
      <c r="J168" s="180">
        <f t="shared" si="19"/>
        <v>0</v>
      </c>
      <c r="K168" s="143"/>
    </row>
    <row r="169" spans="1:11" ht="18" x14ac:dyDescent="0.25">
      <c r="A169" s="174"/>
      <c r="B169" s="175"/>
      <c r="C169" s="176"/>
      <c r="D169" s="177" t="s">
        <v>604</v>
      </c>
      <c r="E169" s="178">
        <v>5</v>
      </c>
      <c r="F169" s="179" t="s">
        <v>292</v>
      </c>
      <c r="G169" s="180"/>
      <c r="H169" s="180">
        <f t="shared" si="18"/>
        <v>0</v>
      </c>
      <c r="I169" s="181">
        <v>0.21</v>
      </c>
      <c r="J169" s="180">
        <f t="shared" si="19"/>
        <v>0</v>
      </c>
      <c r="K169" s="143"/>
    </row>
    <row r="170" spans="1:11" ht="18" x14ac:dyDescent="0.25">
      <c r="A170" s="174"/>
      <c r="B170" s="175"/>
      <c r="C170" s="176"/>
      <c r="D170" s="177" t="s">
        <v>605</v>
      </c>
      <c r="E170" s="178">
        <v>1</v>
      </c>
      <c r="F170" s="179" t="s">
        <v>504</v>
      </c>
      <c r="G170" s="180"/>
      <c r="H170" s="180">
        <f t="shared" si="18"/>
        <v>0</v>
      </c>
      <c r="I170" s="181">
        <v>0.21</v>
      </c>
      <c r="J170" s="180">
        <f t="shared" si="19"/>
        <v>0</v>
      </c>
      <c r="K170" s="143"/>
    </row>
    <row r="171" spans="1:11" ht="18" x14ac:dyDescent="0.25">
      <c r="A171" s="174"/>
      <c r="B171" s="175"/>
      <c r="C171" s="176"/>
      <c r="D171" s="177" t="s">
        <v>606</v>
      </c>
      <c r="E171" s="178">
        <v>40</v>
      </c>
      <c r="F171" s="179" t="s">
        <v>292</v>
      </c>
      <c r="G171" s="180"/>
      <c r="H171" s="180">
        <f t="shared" si="18"/>
        <v>0</v>
      </c>
      <c r="I171" s="181">
        <v>0.21</v>
      </c>
      <c r="J171" s="180">
        <f t="shared" si="19"/>
        <v>0</v>
      </c>
      <c r="K171" s="143"/>
    </row>
    <row r="172" spans="1:11" ht="18" x14ac:dyDescent="0.25">
      <c r="A172" s="174"/>
      <c r="B172" s="175"/>
      <c r="C172" s="176"/>
      <c r="D172" s="177" t="s">
        <v>607</v>
      </c>
      <c r="E172" s="178">
        <v>10</v>
      </c>
      <c r="F172" s="179" t="s">
        <v>292</v>
      </c>
      <c r="G172" s="180"/>
      <c r="H172" s="180">
        <f t="shared" si="18"/>
        <v>0</v>
      </c>
      <c r="I172" s="181">
        <v>0.21</v>
      </c>
      <c r="J172" s="180">
        <f t="shared" si="19"/>
        <v>0</v>
      </c>
      <c r="K172" s="143"/>
    </row>
    <row r="173" spans="1:11" ht="18" x14ac:dyDescent="0.25">
      <c r="A173" s="174"/>
      <c r="B173" s="175"/>
      <c r="C173" s="176"/>
      <c r="D173" s="177" t="s">
        <v>608</v>
      </c>
      <c r="E173" s="178">
        <v>5</v>
      </c>
      <c r="F173" s="179" t="s">
        <v>292</v>
      </c>
      <c r="G173" s="180"/>
      <c r="H173" s="180">
        <f t="shared" si="18"/>
        <v>0</v>
      </c>
      <c r="I173" s="181">
        <v>0.21</v>
      </c>
      <c r="J173" s="180">
        <f t="shared" si="19"/>
        <v>0</v>
      </c>
      <c r="K173" s="143"/>
    </row>
    <row r="174" spans="1:11" ht="18" x14ac:dyDescent="0.25">
      <c r="A174" s="174"/>
      <c r="B174" s="175"/>
      <c r="C174" s="176"/>
      <c r="D174" s="177" t="s">
        <v>609</v>
      </c>
      <c r="E174" s="178">
        <v>25</v>
      </c>
      <c r="F174" s="179" t="s">
        <v>486</v>
      </c>
      <c r="G174" s="180"/>
      <c r="H174" s="180">
        <f t="shared" si="18"/>
        <v>0</v>
      </c>
      <c r="I174" s="181">
        <v>0.21</v>
      </c>
      <c r="J174" s="180">
        <f t="shared" si="19"/>
        <v>0</v>
      </c>
      <c r="K174" s="143"/>
    </row>
    <row r="175" spans="1:11" ht="18" x14ac:dyDescent="0.25">
      <c r="A175" s="174"/>
      <c r="B175" s="175"/>
      <c r="C175" s="176"/>
      <c r="D175" s="177" t="s">
        <v>610</v>
      </c>
      <c r="E175" s="178">
        <v>5</v>
      </c>
      <c r="F175" s="179" t="s">
        <v>486</v>
      </c>
      <c r="G175" s="180"/>
      <c r="H175" s="180">
        <f t="shared" si="18"/>
        <v>0</v>
      </c>
      <c r="I175" s="181">
        <v>0.21</v>
      </c>
      <c r="J175" s="180">
        <f t="shared" si="19"/>
        <v>0</v>
      </c>
      <c r="K175" s="143"/>
    </row>
    <row r="176" spans="1:11" ht="18" x14ac:dyDescent="0.25">
      <c r="A176" s="174"/>
      <c r="B176" s="175"/>
      <c r="C176" s="176"/>
      <c r="D176" s="177" t="s">
        <v>611</v>
      </c>
      <c r="E176" s="178">
        <v>3</v>
      </c>
      <c r="F176" s="179" t="s">
        <v>486</v>
      </c>
      <c r="G176" s="180"/>
      <c r="H176" s="180">
        <f t="shared" si="18"/>
        <v>0</v>
      </c>
      <c r="I176" s="181">
        <v>0.21</v>
      </c>
      <c r="J176" s="180">
        <f t="shared" si="19"/>
        <v>0</v>
      </c>
      <c r="K176" s="143"/>
    </row>
    <row r="177" spans="1:11" ht="18" x14ac:dyDescent="0.25">
      <c r="A177" s="174"/>
      <c r="B177" s="175"/>
      <c r="C177" s="176"/>
      <c r="D177" s="177" t="s">
        <v>612</v>
      </c>
      <c r="E177" s="178">
        <v>10</v>
      </c>
      <c r="F177" s="179" t="s">
        <v>486</v>
      </c>
      <c r="G177" s="180"/>
      <c r="H177" s="180">
        <f t="shared" si="18"/>
        <v>0</v>
      </c>
      <c r="I177" s="181">
        <v>0.21</v>
      </c>
      <c r="J177" s="180">
        <f t="shared" si="19"/>
        <v>0</v>
      </c>
      <c r="K177" s="143"/>
    </row>
    <row r="178" spans="1:11" ht="18" x14ac:dyDescent="0.25">
      <c r="A178" s="174"/>
      <c r="B178" s="175"/>
      <c r="C178" s="176"/>
      <c r="D178" s="177" t="s">
        <v>613</v>
      </c>
      <c r="E178" s="178">
        <v>6</v>
      </c>
      <c r="F178" s="179" t="s">
        <v>486</v>
      </c>
      <c r="G178" s="180"/>
      <c r="H178" s="180">
        <f t="shared" si="18"/>
        <v>0</v>
      </c>
      <c r="I178" s="181">
        <v>0.21</v>
      </c>
      <c r="J178" s="180">
        <f t="shared" si="19"/>
        <v>0</v>
      </c>
      <c r="K178" s="143"/>
    </row>
    <row r="179" spans="1:11" ht="18" x14ac:dyDescent="0.25">
      <c r="A179" s="174"/>
      <c r="B179" s="175"/>
      <c r="C179" s="176"/>
      <c r="D179" s="177" t="s">
        <v>614</v>
      </c>
      <c r="E179" s="178">
        <v>50</v>
      </c>
      <c r="F179" s="179" t="s">
        <v>486</v>
      </c>
      <c r="G179" s="180"/>
      <c r="H179" s="180">
        <f t="shared" si="18"/>
        <v>0</v>
      </c>
      <c r="I179" s="181">
        <v>0.21</v>
      </c>
      <c r="J179" s="180">
        <f t="shared" si="19"/>
        <v>0</v>
      </c>
      <c r="K179" s="143"/>
    </row>
    <row r="180" spans="1:11" ht="18" x14ac:dyDescent="0.25">
      <c r="A180" s="174"/>
      <c r="B180" s="175"/>
      <c r="C180" s="176"/>
      <c r="D180" s="177" t="s">
        <v>615</v>
      </c>
      <c r="E180" s="178">
        <v>5</v>
      </c>
      <c r="F180" s="179" t="s">
        <v>486</v>
      </c>
      <c r="G180" s="180"/>
      <c r="H180" s="180">
        <f t="shared" si="18"/>
        <v>0</v>
      </c>
      <c r="I180" s="181">
        <v>0.21</v>
      </c>
      <c r="J180" s="180">
        <f t="shared" si="19"/>
        <v>0</v>
      </c>
      <c r="K180" s="143"/>
    </row>
    <row r="181" spans="1:11" ht="18" x14ac:dyDescent="0.25">
      <c r="A181" s="174"/>
      <c r="B181" s="175"/>
      <c r="C181" s="176"/>
      <c r="D181" s="177" t="s">
        <v>616</v>
      </c>
      <c r="E181" s="178">
        <v>15</v>
      </c>
      <c r="F181" s="179" t="s">
        <v>617</v>
      </c>
      <c r="G181" s="180"/>
      <c r="H181" s="180">
        <f t="shared" si="18"/>
        <v>0</v>
      </c>
      <c r="I181" s="181">
        <v>0.21</v>
      </c>
      <c r="J181" s="180">
        <f t="shared" si="19"/>
        <v>0</v>
      </c>
      <c r="K181" s="143"/>
    </row>
    <row r="182" spans="1:11" ht="18" x14ac:dyDescent="0.25">
      <c r="A182" s="174"/>
      <c r="B182" s="175"/>
      <c r="C182" s="176"/>
      <c r="D182" s="177" t="s">
        <v>618</v>
      </c>
      <c r="E182" s="178">
        <v>5</v>
      </c>
      <c r="F182" s="179" t="s">
        <v>619</v>
      </c>
      <c r="G182" s="180"/>
      <c r="H182" s="180">
        <f t="shared" si="18"/>
        <v>0</v>
      </c>
      <c r="I182" s="181">
        <v>0.21</v>
      </c>
      <c r="J182" s="180">
        <f t="shared" si="19"/>
        <v>0</v>
      </c>
      <c r="K182" s="143"/>
    </row>
    <row r="183" spans="1:11" ht="18" x14ac:dyDescent="0.25">
      <c r="A183" s="174"/>
      <c r="B183" s="175"/>
      <c r="C183" s="176"/>
      <c r="D183" s="177" t="s">
        <v>620</v>
      </c>
      <c r="E183" s="178">
        <v>80</v>
      </c>
      <c r="F183" s="179" t="s">
        <v>292</v>
      </c>
      <c r="G183" s="180"/>
      <c r="H183" s="180">
        <f t="shared" si="18"/>
        <v>0</v>
      </c>
      <c r="I183" s="181">
        <v>0.21</v>
      </c>
      <c r="J183" s="180">
        <f t="shared" si="19"/>
        <v>0</v>
      </c>
      <c r="K183" s="143"/>
    </row>
    <row r="184" spans="1:11" ht="18" x14ac:dyDescent="0.25">
      <c r="A184" s="174"/>
      <c r="B184" s="175"/>
      <c r="C184" s="176"/>
      <c r="D184" s="177" t="s">
        <v>570</v>
      </c>
      <c r="E184" s="178">
        <v>130</v>
      </c>
      <c r="F184" s="179" t="s">
        <v>292</v>
      </c>
      <c r="G184" s="180"/>
      <c r="H184" s="180">
        <f t="shared" si="18"/>
        <v>0</v>
      </c>
      <c r="I184" s="181">
        <v>0.21</v>
      </c>
      <c r="J184" s="180">
        <f t="shared" si="19"/>
        <v>0</v>
      </c>
      <c r="K184" s="143"/>
    </row>
    <row r="185" spans="1:11" ht="18" x14ac:dyDescent="0.25">
      <c r="A185" s="174"/>
      <c r="B185" s="175"/>
      <c r="C185" s="176"/>
      <c r="D185" s="177" t="s">
        <v>621</v>
      </c>
      <c r="E185" s="178">
        <v>90</v>
      </c>
      <c r="F185" s="179" t="s">
        <v>292</v>
      </c>
      <c r="G185" s="180"/>
      <c r="H185" s="180">
        <f t="shared" si="18"/>
        <v>0</v>
      </c>
      <c r="I185" s="181">
        <v>0.21</v>
      </c>
      <c r="J185" s="180">
        <f t="shared" si="19"/>
        <v>0</v>
      </c>
      <c r="K185" s="143"/>
    </row>
    <row r="186" spans="1:11" ht="18" x14ac:dyDescent="0.25">
      <c r="A186" s="174"/>
      <c r="B186" s="175"/>
      <c r="C186" s="176"/>
      <c r="D186" s="177" t="s">
        <v>525</v>
      </c>
      <c r="E186" s="178">
        <v>30</v>
      </c>
      <c r="F186" s="179" t="s">
        <v>292</v>
      </c>
      <c r="G186" s="180"/>
      <c r="H186" s="180">
        <f>G186*E186</f>
        <v>0</v>
      </c>
      <c r="I186" s="181">
        <v>0.21</v>
      </c>
      <c r="J186" s="180">
        <f>H186*I186+H186</f>
        <v>0</v>
      </c>
      <c r="K186" s="143"/>
    </row>
    <row r="187" spans="1:11" ht="18" x14ac:dyDescent="0.25">
      <c r="A187" s="174"/>
      <c r="B187" s="175"/>
      <c r="C187" s="176"/>
      <c r="D187" s="177" t="s">
        <v>622</v>
      </c>
      <c r="E187" s="178">
        <v>15</v>
      </c>
      <c r="F187" s="179" t="s">
        <v>292</v>
      </c>
      <c r="G187" s="180"/>
      <c r="H187" s="180">
        <f>G187*E187</f>
        <v>0</v>
      </c>
      <c r="I187" s="181">
        <v>0.21</v>
      </c>
      <c r="J187" s="180">
        <f>H187*I187+H187</f>
        <v>0</v>
      </c>
      <c r="K187" s="143"/>
    </row>
    <row r="188" spans="1:11" ht="18" x14ac:dyDescent="0.25">
      <c r="A188" s="174"/>
      <c r="B188" s="175"/>
      <c r="C188" s="176"/>
      <c r="D188" s="177" t="s">
        <v>571</v>
      </c>
      <c r="E188" s="178">
        <v>150</v>
      </c>
      <c r="F188" s="179" t="s">
        <v>292</v>
      </c>
      <c r="G188" s="180"/>
      <c r="H188" s="180">
        <f>G188*E188</f>
        <v>0</v>
      </c>
      <c r="I188" s="181">
        <v>0.21</v>
      </c>
      <c r="J188" s="180">
        <f>H188*I188+H188</f>
        <v>0</v>
      </c>
      <c r="K188" s="143"/>
    </row>
    <row r="189" spans="1:11" ht="18" x14ac:dyDescent="0.25">
      <c r="A189" s="174"/>
      <c r="B189" s="175"/>
      <c r="C189" s="176"/>
      <c r="D189" s="177" t="s">
        <v>526</v>
      </c>
      <c r="E189" s="178">
        <v>110</v>
      </c>
      <c r="F189" s="179" t="s">
        <v>292</v>
      </c>
      <c r="G189" s="180"/>
      <c r="H189" s="180">
        <f t="shared" ref="H189:H192" si="20">G189*E189</f>
        <v>0</v>
      </c>
      <c r="I189" s="181">
        <v>0.21</v>
      </c>
      <c r="J189" s="180">
        <f t="shared" ref="J189:J192" si="21">H189*I189+H189</f>
        <v>0</v>
      </c>
      <c r="K189" s="143"/>
    </row>
    <row r="190" spans="1:11" ht="18" x14ac:dyDescent="0.25">
      <c r="A190" s="174"/>
      <c r="B190" s="175"/>
      <c r="C190" s="176"/>
      <c r="D190" s="177" t="s">
        <v>530</v>
      </c>
      <c r="E190" s="178">
        <v>3</v>
      </c>
      <c r="F190" s="179" t="s">
        <v>486</v>
      </c>
      <c r="G190" s="180"/>
      <c r="H190" s="180">
        <f t="shared" si="20"/>
        <v>0</v>
      </c>
      <c r="I190" s="181">
        <v>0.21</v>
      </c>
      <c r="J190" s="180">
        <f t="shared" si="21"/>
        <v>0</v>
      </c>
      <c r="K190" s="143"/>
    </row>
    <row r="191" spans="1:11" ht="18" x14ac:dyDescent="0.25">
      <c r="A191" s="174"/>
      <c r="B191" s="175"/>
      <c r="C191" s="176"/>
      <c r="D191" s="177" t="s">
        <v>529</v>
      </c>
      <c r="E191" s="178">
        <v>100</v>
      </c>
      <c r="F191" s="179" t="s">
        <v>292</v>
      </c>
      <c r="G191" s="180"/>
      <c r="H191" s="180">
        <f t="shared" si="20"/>
        <v>0</v>
      </c>
      <c r="I191" s="181">
        <v>0.21</v>
      </c>
      <c r="J191" s="180">
        <f t="shared" si="21"/>
        <v>0</v>
      </c>
      <c r="K191" s="143"/>
    </row>
    <row r="192" spans="1:11" ht="18" x14ac:dyDescent="0.25">
      <c r="A192" s="174"/>
      <c r="B192" s="175"/>
      <c r="C192" s="176"/>
      <c r="D192" s="177" t="s">
        <v>623</v>
      </c>
      <c r="E192" s="178">
        <v>8</v>
      </c>
      <c r="F192" s="179" t="s">
        <v>486</v>
      </c>
      <c r="G192" s="180"/>
      <c r="H192" s="180">
        <f t="shared" si="20"/>
        <v>0</v>
      </c>
      <c r="I192" s="181">
        <v>0.21</v>
      </c>
      <c r="J192" s="180">
        <f t="shared" si="21"/>
        <v>0</v>
      </c>
      <c r="K192" s="143"/>
    </row>
    <row r="193" spans="1:11" ht="18" x14ac:dyDescent="0.25">
      <c r="A193" s="174"/>
      <c r="B193" s="175"/>
      <c r="C193" s="176"/>
      <c r="D193" s="177" t="s">
        <v>624</v>
      </c>
      <c r="E193" s="178">
        <v>6</v>
      </c>
      <c r="F193" s="179" t="s">
        <v>486</v>
      </c>
      <c r="G193" s="180"/>
      <c r="H193" s="180">
        <f>G193*E193</f>
        <v>0</v>
      </c>
      <c r="I193" s="181">
        <v>0.21</v>
      </c>
      <c r="J193" s="180">
        <f>H193*I193+H193</f>
        <v>0</v>
      </c>
      <c r="K193" s="143"/>
    </row>
    <row r="194" spans="1:11" ht="18" x14ac:dyDescent="0.25">
      <c r="A194" s="174"/>
      <c r="B194" s="175"/>
      <c r="C194" s="176"/>
      <c r="D194" s="177" t="s">
        <v>625</v>
      </c>
      <c r="E194" s="178">
        <v>6</v>
      </c>
      <c r="F194" s="179" t="s">
        <v>486</v>
      </c>
      <c r="G194" s="180"/>
      <c r="H194" s="180">
        <f t="shared" ref="H194" si="22">G194*E194</f>
        <v>0</v>
      </c>
      <c r="I194" s="181">
        <v>0.21</v>
      </c>
      <c r="J194" s="180">
        <f t="shared" ref="J194" si="23">H194*I194+H194</f>
        <v>0</v>
      </c>
      <c r="K194" s="143"/>
    </row>
    <row r="195" spans="1:11" ht="18" x14ac:dyDescent="0.25">
      <c r="A195" s="174"/>
      <c r="B195" s="175"/>
      <c r="C195" s="176"/>
      <c r="D195" s="177" t="s">
        <v>503</v>
      </c>
      <c r="E195" s="178">
        <v>1</v>
      </c>
      <c r="F195" s="179" t="s">
        <v>504</v>
      </c>
      <c r="G195" s="180"/>
      <c r="H195" s="180">
        <f>G195*E195</f>
        <v>0</v>
      </c>
      <c r="I195" s="181">
        <v>0.21</v>
      </c>
      <c r="J195" s="180">
        <f>H195*I195+H195</f>
        <v>0</v>
      </c>
      <c r="K195" s="143"/>
    </row>
    <row r="196" spans="1:11" ht="18.75" x14ac:dyDescent="0.3">
      <c r="A196" s="166"/>
      <c r="B196" s="167"/>
      <c r="C196" s="168"/>
      <c r="D196" s="169" t="s">
        <v>634</v>
      </c>
      <c r="E196" s="182"/>
      <c r="F196" s="183"/>
      <c r="G196" s="172"/>
      <c r="H196" s="184">
        <f>SUM(H148:H195)</f>
        <v>0</v>
      </c>
      <c r="I196" s="185"/>
      <c r="J196" s="184">
        <f>SUM(J148:J195)</f>
        <v>0</v>
      </c>
      <c r="K196" s="186"/>
    </row>
    <row r="197" spans="1:11" ht="18" x14ac:dyDescent="0.25">
      <c r="A197" s="187"/>
      <c r="B197" s="188"/>
      <c r="C197" s="162"/>
      <c r="D197" s="189"/>
      <c r="E197" s="178"/>
      <c r="F197" s="179"/>
      <c r="G197" s="190"/>
      <c r="H197" s="190"/>
      <c r="I197" s="181"/>
      <c r="J197" s="190"/>
      <c r="K197" s="186"/>
    </row>
    <row r="198" spans="1:11" ht="18.75" x14ac:dyDescent="0.3">
      <c r="A198" s="166"/>
      <c r="B198" s="167" t="s">
        <v>635</v>
      </c>
      <c r="C198" s="168"/>
      <c r="D198" s="169" t="s">
        <v>636</v>
      </c>
      <c r="E198" s="170"/>
      <c r="F198" s="171"/>
      <c r="G198" s="172"/>
      <c r="H198" s="173"/>
      <c r="I198" s="173"/>
      <c r="J198" s="173"/>
      <c r="K198" s="143"/>
    </row>
    <row r="199" spans="1:11" ht="18" x14ac:dyDescent="0.25">
      <c r="A199" s="174"/>
      <c r="B199" s="175"/>
      <c r="C199" s="176" t="s">
        <v>637</v>
      </c>
      <c r="D199" s="177" t="s">
        <v>638</v>
      </c>
      <c r="E199" s="178">
        <v>1</v>
      </c>
      <c r="F199" s="179" t="s">
        <v>486</v>
      </c>
      <c r="G199" s="180"/>
      <c r="H199" s="180">
        <f t="shared" ref="H199:H226" si="24">G199*E199</f>
        <v>0</v>
      </c>
      <c r="I199" s="181">
        <v>0.21</v>
      </c>
      <c r="J199" s="180">
        <f t="shared" ref="J199:J226" si="25">H199*I199+H199</f>
        <v>0</v>
      </c>
      <c r="K199" s="143"/>
    </row>
    <row r="200" spans="1:11" ht="18" x14ac:dyDescent="0.25">
      <c r="A200" s="174"/>
      <c r="B200" s="214"/>
      <c r="C200" s="215" t="s">
        <v>639</v>
      </c>
      <c r="D200" s="177" t="s">
        <v>640</v>
      </c>
      <c r="E200" s="178">
        <v>1</v>
      </c>
      <c r="F200" s="179" t="s">
        <v>486</v>
      </c>
      <c r="G200" s="180"/>
      <c r="H200" s="180">
        <f t="shared" si="24"/>
        <v>0</v>
      </c>
      <c r="I200" s="181">
        <v>0.21</v>
      </c>
      <c r="J200" s="180">
        <f t="shared" si="25"/>
        <v>0</v>
      </c>
      <c r="K200" s="143"/>
    </row>
    <row r="201" spans="1:11" ht="18" x14ac:dyDescent="0.25">
      <c r="A201" s="174"/>
      <c r="B201" s="214"/>
      <c r="C201" s="215" t="s">
        <v>641</v>
      </c>
      <c r="D201" s="177" t="s">
        <v>642</v>
      </c>
      <c r="E201" s="178">
        <v>1</v>
      </c>
      <c r="F201" s="179" t="s">
        <v>486</v>
      </c>
      <c r="G201" s="180"/>
      <c r="H201" s="180">
        <f t="shared" si="24"/>
        <v>0</v>
      </c>
      <c r="I201" s="181">
        <v>0.21</v>
      </c>
      <c r="J201" s="180">
        <f t="shared" si="25"/>
        <v>0</v>
      </c>
      <c r="K201" s="143"/>
    </row>
    <row r="202" spans="1:11" ht="18" x14ac:dyDescent="0.25">
      <c r="A202" s="174"/>
      <c r="B202" s="175"/>
      <c r="C202" s="176"/>
      <c r="D202" s="177" t="s">
        <v>588</v>
      </c>
      <c r="E202" s="178">
        <v>1</v>
      </c>
      <c r="F202" s="179" t="s">
        <v>486</v>
      </c>
      <c r="G202" s="180"/>
      <c r="H202" s="180">
        <f t="shared" si="24"/>
        <v>0</v>
      </c>
      <c r="I202" s="181">
        <v>0.21</v>
      </c>
      <c r="J202" s="180">
        <f t="shared" si="25"/>
        <v>0</v>
      </c>
      <c r="K202" s="143"/>
    </row>
    <row r="203" spans="1:11" ht="18" x14ac:dyDescent="0.25">
      <c r="A203" s="174"/>
      <c r="B203" s="175"/>
      <c r="C203" s="176"/>
      <c r="D203" s="177" t="s">
        <v>589</v>
      </c>
      <c r="E203" s="178">
        <v>1</v>
      </c>
      <c r="F203" s="179" t="s">
        <v>486</v>
      </c>
      <c r="G203" s="180"/>
      <c r="H203" s="180">
        <f t="shared" si="24"/>
        <v>0</v>
      </c>
      <c r="I203" s="181">
        <v>0.21</v>
      </c>
      <c r="J203" s="180">
        <f t="shared" si="25"/>
        <v>0</v>
      </c>
      <c r="K203" s="143"/>
    </row>
    <row r="204" spans="1:11" ht="18" x14ac:dyDescent="0.25">
      <c r="A204" s="174"/>
      <c r="B204" s="175"/>
      <c r="C204" s="176"/>
      <c r="D204" s="177" t="s">
        <v>590</v>
      </c>
      <c r="E204" s="178">
        <v>1</v>
      </c>
      <c r="F204" s="179" t="s">
        <v>486</v>
      </c>
      <c r="G204" s="180"/>
      <c r="H204" s="180">
        <f t="shared" si="24"/>
        <v>0</v>
      </c>
      <c r="I204" s="181">
        <v>0.21</v>
      </c>
      <c r="J204" s="180">
        <f t="shared" si="25"/>
        <v>0</v>
      </c>
      <c r="K204" s="143"/>
    </row>
    <row r="205" spans="1:11" ht="18" x14ac:dyDescent="0.25">
      <c r="A205" s="174"/>
      <c r="B205" s="175"/>
      <c r="C205" s="176"/>
      <c r="D205" s="177" t="s">
        <v>591</v>
      </c>
      <c r="E205" s="178">
        <v>2</v>
      </c>
      <c r="F205" s="179" t="s">
        <v>486</v>
      </c>
      <c r="G205" s="180"/>
      <c r="H205" s="180">
        <f t="shared" si="24"/>
        <v>0</v>
      </c>
      <c r="I205" s="181">
        <v>0.21</v>
      </c>
      <c r="J205" s="180">
        <f t="shared" si="25"/>
        <v>0</v>
      </c>
      <c r="K205" s="143"/>
    </row>
    <row r="206" spans="1:11" ht="18" x14ac:dyDescent="0.25">
      <c r="A206" s="174"/>
      <c r="B206" s="175"/>
      <c r="C206" s="176"/>
      <c r="D206" s="177" t="s">
        <v>592</v>
      </c>
      <c r="E206" s="178">
        <v>1</v>
      </c>
      <c r="F206" s="179" t="s">
        <v>486</v>
      </c>
      <c r="G206" s="180"/>
      <c r="H206" s="180">
        <f t="shared" si="24"/>
        <v>0</v>
      </c>
      <c r="I206" s="181">
        <v>0.21</v>
      </c>
      <c r="J206" s="180">
        <f t="shared" si="25"/>
        <v>0</v>
      </c>
      <c r="K206" s="143"/>
    </row>
    <row r="207" spans="1:11" ht="18" x14ac:dyDescent="0.25">
      <c r="A207" s="174"/>
      <c r="B207" s="175"/>
      <c r="C207" s="176"/>
      <c r="D207" s="177" t="s">
        <v>643</v>
      </c>
      <c r="E207" s="178">
        <v>1</v>
      </c>
      <c r="F207" s="179" t="s">
        <v>486</v>
      </c>
      <c r="G207" s="180"/>
      <c r="H207" s="180">
        <f t="shared" si="24"/>
        <v>0</v>
      </c>
      <c r="I207" s="181">
        <v>0.21</v>
      </c>
      <c r="J207" s="180">
        <f t="shared" si="25"/>
        <v>0</v>
      </c>
      <c r="K207" s="143"/>
    </row>
    <row r="208" spans="1:11" ht="18" x14ac:dyDescent="0.25">
      <c r="A208" s="174"/>
      <c r="B208" s="175"/>
      <c r="C208" s="176"/>
      <c r="D208" s="177" t="s">
        <v>595</v>
      </c>
      <c r="E208" s="178">
        <v>1</v>
      </c>
      <c r="F208" s="179" t="s">
        <v>486</v>
      </c>
      <c r="G208" s="180"/>
      <c r="H208" s="180">
        <f t="shared" si="24"/>
        <v>0</v>
      </c>
      <c r="I208" s="181">
        <v>0.21</v>
      </c>
      <c r="J208" s="180">
        <f t="shared" si="25"/>
        <v>0</v>
      </c>
      <c r="K208" s="143"/>
    </row>
    <row r="209" spans="1:11" ht="18" x14ac:dyDescent="0.25">
      <c r="A209" s="174"/>
      <c r="B209" s="175"/>
      <c r="C209" s="176"/>
      <c r="D209" s="177" t="s">
        <v>596</v>
      </c>
      <c r="E209" s="178">
        <v>20</v>
      </c>
      <c r="F209" s="179" t="s">
        <v>292</v>
      </c>
      <c r="G209" s="180"/>
      <c r="H209" s="180">
        <f t="shared" si="24"/>
        <v>0</v>
      </c>
      <c r="I209" s="181">
        <v>0.21</v>
      </c>
      <c r="J209" s="180">
        <f t="shared" si="25"/>
        <v>0</v>
      </c>
      <c r="K209" s="143"/>
    </row>
    <row r="210" spans="1:11" ht="18" x14ac:dyDescent="0.25">
      <c r="A210" s="174"/>
      <c r="B210" s="175"/>
      <c r="C210" s="176"/>
      <c r="D210" s="177" t="s">
        <v>597</v>
      </c>
      <c r="E210" s="178">
        <v>5</v>
      </c>
      <c r="F210" s="179" t="s">
        <v>292</v>
      </c>
      <c r="G210" s="180"/>
      <c r="H210" s="180">
        <f t="shared" si="24"/>
        <v>0</v>
      </c>
      <c r="I210" s="181">
        <v>0.21</v>
      </c>
      <c r="J210" s="180">
        <f t="shared" si="25"/>
        <v>0</v>
      </c>
      <c r="K210" s="143"/>
    </row>
    <row r="211" spans="1:11" ht="18" x14ac:dyDescent="0.25">
      <c r="A211" s="174"/>
      <c r="B211" s="175"/>
      <c r="C211" s="176"/>
      <c r="D211" s="177" t="s">
        <v>601</v>
      </c>
      <c r="E211" s="178">
        <v>30</v>
      </c>
      <c r="F211" s="179" t="s">
        <v>292</v>
      </c>
      <c r="G211" s="180"/>
      <c r="H211" s="180">
        <f t="shared" si="24"/>
        <v>0</v>
      </c>
      <c r="I211" s="181">
        <v>0.21</v>
      </c>
      <c r="J211" s="180">
        <f t="shared" si="25"/>
        <v>0</v>
      </c>
      <c r="K211" s="143"/>
    </row>
    <row r="212" spans="1:11" ht="18" x14ac:dyDescent="0.25">
      <c r="A212" s="174"/>
      <c r="B212" s="175"/>
      <c r="C212" s="176"/>
      <c r="D212" s="177" t="s">
        <v>602</v>
      </c>
      <c r="E212" s="178">
        <v>30</v>
      </c>
      <c r="F212" s="179" t="s">
        <v>292</v>
      </c>
      <c r="G212" s="180"/>
      <c r="H212" s="180">
        <f t="shared" si="24"/>
        <v>0</v>
      </c>
      <c r="I212" s="181">
        <v>0.21</v>
      </c>
      <c r="J212" s="180">
        <f t="shared" si="25"/>
        <v>0</v>
      </c>
      <c r="K212" s="143"/>
    </row>
    <row r="213" spans="1:11" ht="18" x14ac:dyDescent="0.25">
      <c r="A213" s="174"/>
      <c r="B213" s="175"/>
      <c r="C213" s="176"/>
      <c r="D213" s="177" t="s">
        <v>604</v>
      </c>
      <c r="E213" s="178">
        <v>15</v>
      </c>
      <c r="F213" s="179" t="s">
        <v>292</v>
      </c>
      <c r="G213" s="180"/>
      <c r="H213" s="180">
        <f t="shared" si="24"/>
        <v>0</v>
      </c>
      <c r="I213" s="181">
        <v>0.21</v>
      </c>
      <c r="J213" s="180">
        <f t="shared" si="25"/>
        <v>0</v>
      </c>
      <c r="K213" s="143"/>
    </row>
    <row r="214" spans="1:11" ht="18" x14ac:dyDescent="0.25">
      <c r="A214" s="174"/>
      <c r="B214" s="175"/>
      <c r="C214" s="176"/>
      <c r="D214" s="177" t="s">
        <v>605</v>
      </c>
      <c r="E214" s="178">
        <v>1</v>
      </c>
      <c r="F214" s="179" t="s">
        <v>504</v>
      </c>
      <c r="G214" s="180"/>
      <c r="H214" s="180">
        <f t="shared" si="24"/>
        <v>0</v>
      </c>
      <c r="I214" s="181">
        <v>0.21</v>
      </c>
      <c r="J214" s="180">
        <f t="shared" si="25"/>
        <v>0</v>
      </c>
      <c r="K214" s="143"/>
    </row>
    <row r="215" spans="1:11" ht="18" x14ac:dyDescent="0.25">
      <c r="A215" s="174"/>
      <c r="B215" s="175"/>
      <c r="C215" s="176"/>
      <c r="D215" s="177" t="s">
        <v>644</v>
      </c>
      <c r="E215" s="178">
        <v>15</v>
      </c>
      <c r="F215" s="179" t="s">
        <v>292</v>
      </c>
      <c r="G215" s="180"/>
      <c r="H215" s="180">
        <f t="shared" si="24"/>
        <v>0</v>
      </c>
      <c r="I215" s="181">
        <v>0.21</v>
      </c>
      <c r="J215" s="180">
        <f t="shared" si="25"/>
        <v>0</v>
      </c>
      <c r="K215" s="143"/>
    </row>
    <row r="216" spans="1:11" ht="18" x14ac:dyDescent="0.25">
      <c r="A216" s="174"/>
      <c r="B216" s="175"/>
      <c r="C216" s="176"/>
      <c r="D216" s="177" t="s">
        <v>645</v>
      </c>
      <c r="E216" s="178">
        <v>3</v>
      </c>
      <c r="F216" s="179" t="s">
        <v>486</v>
      </c>
      <c r="G216" s="180"/>
      <c r="H216" s="180">
        <f t="shared" si="24"/>
        <v>0</v>
      </c>
      <c r="I216" s="181">
        <v>0.21</v>
      </c>
      <c r="J216" s="180">
        <f t="shared" si="25"/>
        <v>0</v>
      </c>
      <c r="K216" s="143"/>
    </row>
    <row r="217" spans="1:11" ht="18" x14ac:dyDescent="0.25">
      <c r="A217" s="174"/>
      <c r="B217" s="175"/>
      <c r="C217" s="176"/>
      <c r="D217" s="177" t="s">
        <v>612</v>
      </c>
      <c r="E217" s="178">
        <v>2</v>
      </c>
      <c r="F217" s="179" t="s">
        <v>486</v>
      </c>
      <c r="G217" s="180"/>
      <c r="H217" s="180">
        <f t="shared" si="24"/>
        <v>0</v>
      </c>
      <c r="I217" s="181">
        <v>0.21</v>
      </c>
      <c r="J217" s="180">
        <f t="shared" si="25"/>
        <v>0</v>
      </c>
      <c r="K217" s="143"/>
    </row>
    <row r="218" spans="1:11" ht="18" x14ac:dyDescent="0.25">
      <c r="A218" s="174"/>
      <c r="B218" s="175"/>
      <c r="C218" s="176"/>
      <c r="D218" s="177" t="s">
        <v>614</v>
      </c>
      <c r="E218" s="178">
        <v>4</v>
      </c>
      <c r="F218" s="179" t="s">
        <v>486</v>
      </c>
      <c r="G218" s="180"/>
      <c r="H218" s="180">
        <f t="shared" si="24"/>
        <v>0</v>
      </c>
      <c r="I218" s="181">
        <v>0.21</v>
      </c>
      <c r="J218" s="180">
        <f t="shared" si="25"/>
        <v>0</v>
      </c>
      <c r="K218" s="143"/>
    </row>
    <row r="219" spans="1:11" ht="18" x14ac:dyDescent="0.25">
      <c r="A219" s="174"/>
      <c r="B219" s="175"/>
      <c r="C219" s="176"/>
      <c r="D219" s="177" t="s">
        <v>646</v>
      </c>
      <c r="E219" s="178">
        <v>1</v>
      </c>
      <c r="F219" s="179" t="s">
        <v>486</v>
      </c>
      <c r="G219" s="180"/>
      <c r="H219" s="180">
        <f t="shared" si="24"/>
        <v>0</v>
      </c>
      <c r="I219" s="181">
        <v>0.21</v>
      </c>
      <c r="J219" s="180">
        <f t="shared" si="25"/>
        <v>0</v>
      </c>
      <c r="K219" s="143"/>
    </row>
    <row r="220" spans="1:11" ht="18" x14ac:dyDescent="0.25">
      <c r="A220" s="174"/>
      <c r="B220" s="175"/>
      <c r="C220" s="176"/>
      <c r="D220" s="177" t="s">
        <v>647</v>
      </c>
      <c r="E220" s="178">
        <v>2</v>
      </c>
      <c r="F220" s="179" t="s">
        <v>486</v>
      </c>
      <c r="G220" s="180"/>
      <c r="H220" s="180">
        <f t="shared" si="24"/>
        <v>0</v>
      </c>
      <c r="I220" s="181">
        <v>0.21</v>
      </c>
      <c r="J220" s="180">
        <f t="shared" si="25"/>
        <v>0</v>
      </c>
      <c r="K220" s="143"/>
    </row>
    <row r="221" spans="1:11" ht="18" x14ac:dyDescent="0.25">
      <c r="A221" s="174"/>
      <c r="B221" s="175"/>
      <c r="C221" s="176"/>
      <c r="D221" s="177" t="s">
        <v>648</v>
      </c>
      <c r="E221" s="178">
        <v>2</v>
      </c>
      <c r="F221" s="179" t="s">
        <v>292</v>
      </c>
      <c r="G221" s="180"/>
      <c r="H221" s="180">
        <f>G221*E221</f>
        <v>0</v>
      </c>
      <c r="I221" s="181">
        <v>0.21</v>
      </c>
      <c r="J221" s="180">
        <f>H221*I221+H221</f>
        <v>0</v>
      </c>
      <c r="K221" s="143"/>
    </row>
    <row r="222" spans="1:11" ht="18" x14ac:dyDescent="0.25">
      <c r="A222" s="174"/>
      <c r="B222" s="175"/>
      <c r="C222" s="176"/>
      <c r="D222" s="177" t="s">
        <v>649</v>
      </c>
      <c r="E222" s="178">
        <v>2</v>
      </c>
      <c r="F222" s="179" t="s">
        <v>486</v>
      </c>
      <c r="G222" s="180"/>
      <c r="H222" s="180">
        <f>G222*E222</f>
        <v>0</v>
      </c>
      <c r="I222" s="181">
        <v>0.21</v>
      </c>
      <c r="J222" s="180">
        <f>H222*I222+H222</f>
        <v>0</v>
      </c>
      <c r="K222" s="143"/>
    </row>
    <row r="223" spans="1:11" ht="18" x14ac:dyDescent="0.25">
      <c r="A223" s="174"/>
      <c r="B223" s="175"/>
      <c r="C223" s="176"/>
      <c r="D223" s="177" t="s">
        <v>616</v>
      </c>
      <c r="E223" s="178">
        <v>12</v>
      </c>
      <c r="F223" s="179" t="s">
        <v>617</v>
      </c>
      <c r="G223" s="180"/>
      <c r="H223" s="180">
        <f t="shared" si="24"/>
        <v>0</v>
      </c>
      <c r="I223" s="181">
        <v>0.21</v>
      </c>
      <c r="J223" s="180">
        <f t="shared" si="25"/>
        <v>0</v>
      </c>
      <c r="K223" s="143"/>
    </row>
    <row r="224" spans="1:11" ht="18" x14ac:dyDescent="0.25">
      <c r="A224" s="174"/>
      <c r="B224" s="175"/>
      <c r="C224" s="176"/>
      <c r="D224" s="177" t="s">
        <v>618</v>
      </c>
      <c r="E224" s="178">
        <v>4</v>
      </c>
      <c r="F224" s="179" t="s">
        <v>619</v>
      </c>
      <c r="G224" s="180"/>
      <c r="H224" s="180">
        <f t="shared" si="24"/>
        <v>0</v>
      </c>
      <c r="I224" s="181">
        <v>0.21</v>
      </c>
      <c r="J224" s="180">
        <f t="shared" si="25"/>
        <v>0</v>
      </c>
      <c r="K224" s="143"/>
    </row>
    <row r="225" spans="1:11" ht="18" x14ac:dyDescent="0.25">
      <c r="A225" s="174"/>
      <c r="B225" s="175"/>
      <c r="C225" s="176"/>
      <c r="D225" s="177" t="s">
        <v>620</v>
      </c>
      <c r="E225" s="178">
        <v>20</v>
      </c>
      <c r="F225" s="179" t="s">
        <v>292</v>
      </c>
      <c r="G225" s="180"/>
      <c r="H225" s="180">
        <f t="shared" si="24"/>
        <v>0</v>
      </c>
      <c r="I225" s="181">
        <v>0.21</v>
      </c>
      <c r="J225" s="180">
        <f t="shared" si="25"/>
        <v>0</v>
      </c>
      <c r="K225" s="143"/>
    </row>
    <row r="226" spans="1:11" ht="18" x14ac:dyDescent="0.25">
      <c r="A226" s="174"/>
      <c r="B226" s="175"/>
      <c r="C226" s="176"/>
      <c r="D226" s="177" t="s">
        <v>570</v>
      </c>
      <c r="E226" s="178">
        <v>50</v>
      </c>
      <c r="F226" s="179" t="s">
        <v>292</v>
      </c>
      <c r="G226" s="180"/>
      <c r="H226" s="180">
        <f t="shared" si="24"/>
        <v>0</v>
      </c>
      <c r="I226" s="181">
        <v>0.21</v>
      </c>
      <c r="J226" s="180">
        <f t="shared" si="25"/>
        <v>0</v>
      </c>
      <c r="K226" s="143"/>
    </row>
    <row r="227" spans="1:11" ht="18" x14ac:dyDescent="0.25">
      <c r="A227" s="174"/>
      <c r="B227" s="175"/>
      <c r="C227" s="176"/>
      <c r="D227" s="177" t="s">
        <v>622</v>
      </c>
      <c r="E227" s="178">
        <v>40</v>
      </c>
      <c r="F227" s="179" t="s">
        <v>292</v>
      </c>
      <c r="G227" s="180"/>
      <c r="H227" s="180">
        <f>G227*E227</f>
        <v>0</v>
      </c>
      <c r="I227" s="181">
        <v>0.21</v>
      </c>
      <c r="J227" s="180">
        <f>H227*I227+H227</f>
        <v>0</v>
      </c>
      <c r="K227" s="143"/>
    </row>
    <row r="228" spans="1:11" ht="18" x14ac:dyDescent="0.25">
      <c r="A228" s="174"/>
      <c r="B228" s="175"/>
      <c r="C228" s="176"/>
      <c r="D228" s="177" t="s">
        <v>571</v>
      </c>
      <c r="E228" s="178">
        <v>20</v>
      </c>
      <c r="F228" s="179" t="s">
        <v>292</v>
      </c>
      <c r="G228" s="180"/>
      <c r="H228" s="180">
        <f>G228*E228</f>
        <v>0</v>
      </c>
      <c r="I228" s="181">
        <v>0.21</v>
      </c>
      <c r="J228" s="180">
        <f>H228*I228+H228</f>
        <v>0</v>
      </c>
      <c r="K228" s="143"/>
    </row>
    <row r="229" spans="1:11" ht="18" x14ac:dyDescent="0.25">
      <c r="A229" s="174"/>
      <c r="B229" s="175"/>
      <c r="C229" s="176"/>
      <c r="D229" s="177" t="s">
        <v>526</v>
      </c>
      <c r="E229" s="178">
        <v>50</v>
      </c>
      <c r="F229" s="179" t="s">
        <v>292</v>
      </c>
      <c r="G229" s="180"/>
      <c r="H229" s="180">
        <f t="shared" ref="H229:H232" si="26">G229*E229</f>
        <v>0</v>
      </c>
      <c r="I229" s="181">
        <v>0.21</v>
      </c>
      <c r="J229" s="180">
        <f t="shared" ref="J229:J232" si="27">H229*I229+H229</f>
        <v>0</v>
      </c>
      <c r="K229" s="143"/>
    </row>
    <row r="230" spans="1:11" ht="18" x14ac:dyDescent="0.25">
      <c r="A230" s="174"/>
      <c r="B230" s="175"/>
      <c r="C230" s="176"/>
      <c r="D230" s="177" t="s">
        <v>530</v>
      </c>
      <c r="E230" s="178">
        <v>1</v>
      </c>
      <c r="F230" s="179" t="s">
        <v>486</v>
      </c>
      <c r="G230" s="180"/>
      <c r="H230" s="180">
        <f t="shared" si="26"/>
        <v>0</v>
      </c>
      <c r="I230" s="181">
        <v>0.21</v>
      </c>
      <c r="J230" s="180">
        <f t="shared" si="27"/>
        <v>0</v>
      </c>
      <c r="K230" s="143"/>
    </row>
    <row r="231" spans="1:11" ht="18" x14ac:dyDescent="0.25">
      <c r="A231" s="174"/>
      <c r="B231" s="175"/>
      <c r="C231" s="176"/>
      <c r="D231" s="177" t="s">
        <v>529</v>
      </c>
      <c r="E231" s="178">
        <v>5</v>
      </c>
      <c r="F231" s="179" t="s">
        <v>292</v>
      </c>
      <c r="G231" s="180"/>
      <c r="H231" s="180">
        <f t="shared" si="26"/>
        <v>0</v>
      </c>
      <c r="I231" s="181">
        <v>0.21</v>
      </c>
      <c r="J231" s="180">
        <f t="shared" si="27"/>
        <v>0</v>
      </c>
      <c r="K231" s="143"/>
    </row>
    <row r="232" spans="1:11" ht="18" x14ac:dyDescent="0.25">
      <c r="A232" s="174"/>
      <c r="B232" s="175"/>
      <c r="C232" s="176"/>
      <c r="D232" s="177" t="s">
        <v>623</v>
      </c>
      <c r="E232" s="178">
        <v>2</v>
      </c>
      <c r="F232" s="179" t="s">
        <v>486</v>
      </c>
      <c r="G232" s="180"/>
      <c r="H232" s="180">
        <f t="shared" si="26"/>
        <v>0</v>
      </c>
      <c r="I232" s="181">
        <v>0.21</v>
      </c>
      <c r="J232" s="180">
        <f t="shared" si="27"/>
        <v>0</v>
      </c>
      <c r="K232" s="143"/>
    </row>
    <row r="233" spans="1:11" ht="18" x14ac:dyDescent="0.25">
      <c r="A233" s="174"/>
      <c r="B233" s="175"/>
      <c r="C233" s="176"/>
      <c r="D233" s="177" t="s">
        <v>624</v>
      </c>
      <c r="E233" s="178">
        <v>2</v>
      </c>
      <c r="F233" s="179" t="s">
        <v>486</v>
      </c>
      <c r="G233" s="180"/>
      <c r="H233" s="180">
        <f>G233*E233</f>
        <v>0</v>
      </c>
      <c r="I233" s="181">
        <v>0.21</v>
      </c>
      <c r="J233" s="180">
        <f>H233*I233+H233</f>
        <v>0</v>
      </c>
      <c r="K233" s="143"/>
    </row>
    <row r="234" spans="1:11" ht="18" x14ac:dyDescent="0.25">
      <c r="A234" s="174"/>
      <c r="B234" s="175"/>
      <c r="C234" s="176"/>
      <c r="D234" s="177" t="s">
        <v>650</v>
      </c>
      <c r="E234" s="178">
        <v>1</v>
      </c>
      <c r="F234" s="179" t="s">
        <v>486</v>
      </c>
      <c r="G234" s="180"/>
      <c r="H234" s="180">
        <f t="shared" ref="H234" si="28">G234*E234</f>
        <v>0</v>
      </c>
      <c r="I234" s="181">
        <v>0.21</v>
      </c>
      <c r="J234" s="180">
        <f t="shared" ref="J234" si="29">H234*I234+H234</f>
        <v>0</v>
      </c>
      <c r="K234" s="143"/>
    </row>
    <row r="235" spans="1:11" ht="18" x14ac:dyDescent="0.25">
      <c r="A235" s="174"/>
      <c r="B235" s="175"/>
      <c r="C235" s="176"/>
      <c r="D235" s="177" t="s">
        <v>503</v>
      </c>
      <c r="E235" s="178">
        <v>1</v>
      </c>
      <c r="F235" s="179" t="s">
        <v>504</v>
      </c>
      <c r="G235" s="180"/>
      <c r="H235" s="180">
        <f>G235*E235</f>
        <v>0</v>
      </c>
      <c r="I235" s="181">
        <v>0.21</v>
      </c>
      <c r="J235" s="180">
        <f>H235*I235+H235</f>
        <v>0</v>
      </c>
      <c r="K235" s="143"/>
    </row>
    <row r="236" spans="1:11" ht="18.75" x14ac:dyDescent="0.3">
      <c r="A236" s="166"/>
      <c r="B236" s="167"/>
      <c r="C236" s="168"/>
      <c r="D236" s="169" t="s">
        <v>651</v>
      </c>
      <c r="E236" s="182"/>
      <c r="F236" s="183"/>
      <c r="G236" s="172"/>
      <c r="H236" s="184">
        <f>SUM(H199:H235)</f>
        <v>0</v>
      </c>
      <c r="I236" s="185"/>
      <c r="J236" s="184">
        <f>SUM(J199:J235)</f>
        <v>0</v>
      </c>
      <c r="K236" s="186"/>
    </row>
    <row r="237" spans="1:11" ht="18.75" x14ac:dyDescent="0.3">
      <c r="A237" s="166"/>
      <c r="B237" s="191"/>
      <c r="C237" s="192"/>
      <c r="D237" s="193"/>
      <c r="E237" s="164"/>
      <c r="F237" s="165"/>
      <c r="G237" s="194"/>
      <c r="H237" s="195"/>
      <c r="I237" s="186"/>
      <c r="J237" s="195"/>
      <c r="K237" s="186"/>
    </row>
    <row r="238" spans="1:11" ht="18.75" x14ac:dyDescent="0.3">
      <c r="A238" s="166"/>
      <c r="B238" s="167" t="s">
        <v>652</v>
      </c>
      <c r="C238" s="168"/>
      <c r="D238" s="169" t="s">
        <v>653</v>
      </c>
      <c r="E238" s="170"/>
      <c r="F238" s="171"/>
      <c r="G238" s="172"/>
      <c r="H238" s="173"/>
      <c r="I238" s="173"/>
      <c r="J238" s="173"/>
      <c r="K238" s="143"/>
    </row>
    <row r="239" spans="1:11" ht="18" x14ac:dyDescent="0.25">
      <c r="A239" s="174"/>
      <c r="B239" s="175"/>
      <c r="C239" s="176" t="s">
        <v>654</v>
      </c>
      <c r="D239" s="177" t="s">
        <v>638</v>
      </c>
      <c r="E239" s="178">
        <v>1</v>
      </c>
      <c r="F239" s="179" t="s">
        <v>486</v>
      </c>
      <c r="G239" s="180"/>
      <c r="H239" s="180">
        <f t="shared" ref="H239:H260" si="30">G239*E239</f>
        <v>0</v>
      </c>
      <c r="I239" s="181">
        <v>0.21</v>
      </c>
      <c r="J239" s="180">
        <f t="shared" ref="J239:J260" si="31">H239*I239+H239</f>
        <v>0</v>
      </c>
      <c r="K239" s="143"/>
    </row>
    <row r="240" spans="1:11" ht="18" x14ac:dyDescent="0.25">
      <c r="A240" s="174"/>
      <c r="B240" s="214"/>
      <c r="C240" s="215" t="s">
        <v>655</v>
      </c>
      <c r="D240" s="177" t="s">
        <v>640</v>
      </c>
      <c r="E240" s="178">
        <v>1</v>
      </c>
      <c r="F240" s="179" t="s">
        <v>486</v>
      </c>
      <c r="G240" s="180"/>
      <c r="H240" s="180">
        <f t="shared" si="30"/>
        <v>0</v>
      </c>
      <c r="I240" s="181">
        <v>0.21</v>
      </c>
      <c r="J240" s="180">
        <f t="shared" si="31"/>
        <v>0</v>
      </c>
      <c r="K240" s="143"/>
    </row>
    <row r="241" spans="1:11" ht="18" x14ac:dyDescent="0.25">
      <c r="A241" s="174"/>
      <c r="B241" s="214"/>
      <c r="C241" s="215" t="s">
        <v>656</v>
      </c>
      <c r="D241" s="177" t="s">
        <v>642</v>
      </c>
      <c r="E241" s="178">
        <v>1</v>
      </c>
      <c r="F241" s="179" t="s">
        <v>486</v>
      </c>
      <c r="G241" s="180"/>
      <c r="H241" s="180">
        <f t="shared" si="30"/>
        <v>0</v>
      </c>
      <c r="I241" s="181">
        <v>0.21</v>
      </c>
      <c r="J241" s="180">
        <f t="shared" si="31"/>
        <v>0</v>
      </c>
      <c r="K241" s="143"/>
    </row>
    <row r="242" spans="1:11" ht="18" x14ac:dyDescent="0.25">
      <c r="A242" s="174"/>
      <c r="B242" s="175"/>
      <c r="C242" s="176"/>
      <c r="D242" s="177" t="s">
        <v>588</v>
      </c>
      <c r="E242" s="178">
        <v>1</v>
      </c>
      <c r="F242" s="179" t="s">
        <v>486</v>
      </c>
      <c r="G242" s="180"/>
      <c r="H242" s="180">
        <f t="shared" si="30"/>
        <v>0</v>
      </c>
      <c r="I242" s="181">
        <v>0.21</v>
      </c>
      <c r="J242" s="180">
        <f t="shared" si="31"/>
        <v>0</v>
      </c>
      <c r="K242" s="143"/>
    </row>
    <row r="243" spans="1:11" ht="18" x14ac:dyDescent="0.25">
      <c r="A243" s="174"/>
      <c r="B243" s="175"/>
      <c r="C243" s="176"/>
      <c r="D243" s="177" t="s">
        <v>589</v>
      </c>
      <c r="E243" s="178">
        <v>1</v>
      </c>
      <c r="F243" s="179" t="s">
        <v>486</v>
      </c>
      <c r="G243" s="180"/>
      <c r="H243" s="180">
        <f t="shared" si="30"/>
        <v>0</v>
      </c>
      <c r="I243" s="181">
        <v>0.21</v>
      </c>
      <c r="J243" s="180">
        <f t="shared" si="31"/>
        <v>0</v>
      </c>
      <c r="K243" s="143"/>
    </row>
    <row r="244" spans="1:11" ht="18" x14ac:dyDescent="0.25">
      <c r="A244" s="174"/>
      <c r="B244" s="175"/>
      <c r="C244" s="176"/>
      <c r="D244" s="177" t="s">
        <v>590</v>
      </c>
      <c r="E244" s="178">
        <v>1</v>
      </c>
      <c r="F244" s="179" t="s">
        <v>486</v>
      </c>
      <c r="G244" s="180"/>
      <c r="H244" s="180">
        <f t="shared" si="30"/>
        <v>0</v>
      </c>
      <c r="I244" s="181">
        <v>0.21</v>
      </c>
      <c r="J244" s="180">
        <f t="shared" si="31"/>
        <v>0</v>
      </c>
      <c r="K244" s="143"/>
    </row>
    <row r="245" spans="1:11" ht="18" x14ac:dyDescent="0.25">
      <c r="A245" s="174"/>
      <c r="B245" s="175"/>
      <c r="C245" s="176"/>
      <c r="D245" s="177" t="s">
        <v>591</v>
      </c>
      <c r="E245" s="178">
        <v>2</v>
      </c>
      <c r="F245" s="179" t="s">
        <v>486</v>
      </c>
      <c r="G245" s="180"/>
      <c r="H245" s="180">
        <f t="shared" si="30"/>
        <v>0</v>
      </c>
      <c r="I245" s="181">
        <v>0.21</v>
      </c>
      <c r="J245" s="180">
        <f t="shared" si="31"/>
        <v>0</v>
      </c>
      <c r="K245" s="143"/>
    </row>
    <row r="246" spans="1:11" ht="18" x14ac:dyDescent="0.25">
      <c r="A246" s="174"/>
      <c r="B246" s="175"/>
      <c r="C246" s="176"/>
      <c r="D246" s="177" t="s">
        <v>592</v>
      </c>
      <c r="E246" s="178">
        <v>1</v>
      </c>
      <c r="F246" s="179" t="s">
        <v>486</v>
      </c>
      <c r="G246" s="180"/>
      <c r="H246" s="180">
        <f t="shared" si="30"/>
        <v>0</v>
      </c>
      <c r="I246" s="181">
        <v>0.21</v>
      </c>
      <c r="J246" s="180">
        <f t="shared" si="31"/>
        <v>0</v>
      </c>
      <c r="K246" s="143"/>
    </row>
    <row r="247" spans="1:11" ht="18" x14ac:dyDescent="0.25">
      <c r="A247" s="174"/>
      <c r="B247" s="175"/>
      <c r="C247" s="176"/>
      <c r="D247" s="177" t="s">
        <v>643</v>
      </c>
      <c r="E247" s="178">
        <v>1</v>
      </c>
      <c r="F247" s="179" t="s">
        <v>486</v>
      </c>
      <c r="G247" s="180"/>
      <c r="H247" s="180">
        <f t="shared" si="30"/>
        <v>0</v>
      </c>
      <c r="I247" s="181">
        <v>0.21</v>
      </c>
      <c r="J247" s="180">
        <f t="shared" si="31"/>
        <v>0</v>
      </c>
      <c r="K247" s="143"/>
    </row>
    <row r="248" spans="1:11" ht="18" x14ac:dyDescent="0.25">
      <c r="A248" s="174"/>
      <c r="B248" s="175"/>
      <c r="C248" s="176"/>
      <c r="D248" s="177" t="s">
        <v>595</v>
      </c>
      <c r="E248" s="178">
        <v>1</v>
      </c>
      <c r="F248" s="179" t="s">
        <v>486</v>
      </c>
      <c r="G248" s="180"/>
      <c r="H248" s="180">
        <f t="shared" si="30"/>
        <v>0</v>
      </c>
      <c r="I248" s="181">
        <v>0.21</v>
      </c>
      <c r="J248" s="180">
        <f t="shared" si="31"/>
        <v>0</v>
      </c>
      <c r="K248" s="143"/>
    </row>
    <row r="249" spans="1:11" ht="18" x14ac:dyDescent="0.25">
      <c r="A249" s="174"/>
      <c r="B249" s="175"/>
      <c r="C249" s="176"/>
      <c r="D249" s="177" t="s">
        <v>596</v>
      </c>
      <c r="E249" s="178">
        <v>20</v>
      </c>
      <c r="F249" s="179" t="s">
        <v>292</v>
      </c>
      <c r="G249" s="180"/>
      <c r="H249" s="180">
        <f t="shared" si="30"/>
        <v>0</v>
      </c>
      <c r="I249" s="181">
        <v>0.21</v>
      </c>
      <c r="J249" s="180">
        <f t="shared" si="31"/>
        <v>0</v>
      </c>
      <c r="K249" s="143"/>
    </row>
    <row r="250" spans="1:11" ht="18" x14ac:dyDescent="0.25">
      <c r="A250" s="174"/>
      <c r="B250" s="175"/>
      <c r="C250" s="176"/>
      <c r="D250" s="177" t="s">
        <v>597</v>
      </c>
      <c r="E250" s="178">
        <v>5</v>
      </c>
      <c r="F250" s="179" t="s">
        <v>292</v>
      </c>
      <c r="G250" s="180"/>
      <c r="H250" s="180">
        <f t="shared" si="30"/>
        <v>0</v>
      </c>
      <c r="I250" s="181">
        <v>0.21</v>
      </c>
      <c r="J250" s="180">
        <f t="shared" si="31"/>
        <v>0</v>
      </c>
      <c r="K250" s="143"/>
    </row>
    <row r="251" spans="1:11" ht="18" x14ac:dyDescent="0.25">
      <c r="A251" s="174"/>
      <c r="B251" s="175"/>
      <c r="C251" s="176"/>
      <c r="D251" s="177" t="s">
        <v>601</v>
      </c>
      <c r="E251" s="178">
        <v>30</v>
      </c>
      <c r="F251" s="179" t="s">
        <v>292</v>
      </c>
      <c r="G251" s="180"/>
      <c r="H251" s="180">
        <f t="shared" si="30"/>
        <v>0</v>
      </c>
      <c r="I251" s="181">
        <v>0.21</v>
      </c>
      <c r="J251" s="180">
        <f t="shared" si="31"/>
        <v>0</v>
      </c>
      <c r="K251" s="143"/>
    </row>
    <row r="252" spans="1:11" ht="18" x14ac:dyDescent="0.25">
      <c r="A252" s="174"/>
      <c r="B252" s="175"/>
      <c r="C252" s="176"/>
      <c r="D252" s="177" t="s">
        <v>602</v>
      </c>
      <c r="E252" s="178">
        <v>30</v>
      </c>
      <c r="F252" s="179" t="s">
        <v>292</v>
      </c>
      <c r="G252" s="180"/>
      <c r="H252" s="180">
        <f t="shared" si="30"/>
        <v>0</v>
      </c>
      <c r="I252" s="181">
        <v>0.21</v>
      </c>
      <c r="J252" s="180">
        <f t="shared" si="31"/>
        <v>0</v>
      </c>
      <c r="K252" s="143"/>
    </row>
    <row r="253" spans="1:11" ht="18" x14ac:dyDescent="0.25">
      <c r="A253" s="174"/>
      <c r="B253" s="175"/>
      <c r="C253" s="176"/>
      <c r="D253" s="177" t="s">
        <v>604</v>
      </c>
      <c r="E253" s="178">
        <v>15</v>
      </c>
      <c r="F253" s="179" t="s">
        <v>292</v>
      </c>
      <c r="G253" s="180"/>
      <c r="H253" s="180">
        <f t="shared" si="30"/>
        <v>0</v>
      </c>
      <c r="I253" s="181">
        <v>0.21</v>
      </c>
      <c r="J253" s="180">
        <f t="shared" si="31"/>
        <v>0</v>
      </c>
      <c r="K253" s="143"/>
    </row>
    <row r="254" spans="1:11" ht="18" x14ac:dyDescent="0.25">
      <c r="A254" s="174"/>
      <c r="B254" s="175"/>
      <c r="C254" s="176"/>
      <c r="D254" s="177" t="s">
        <v>605</v>
      </c>
      <c r="E254" s="178">
        <v>1</v>
      </c>
      <c r="F254" s="179" t="s">
        <v>504</v>
      </c>
      <c r="G254" s="180"/>
      <c r="H254" s="180">
        <f t="shared" si="30"/>
        <v>0</v>
      </c>
      <c r="I254" s="181">
        <v>0.21</v>
      </c>
      <c r="J254" s="180">
        <f t="shared" si="31"/>
        <v>0</v>
      </c>
      <c r="K254" s="143"/>
    </row>
    <row r="255" spans="1:11" ht="18" x14ac:dyDescent="0.25">
      <c r="A255" s="174"/>
      <c r="B255" s="175"/>
      <c r="C255" s="176"/>
      <c r="D255" s="177" t="s">
        <v>644</v>
      </c>
      <c r="E255" s="178">
        <v>15</v>
      </c>
      <c r="F255" s="179" t="s">
        <v>292</v>
      </c>
      <c r="G255" s="180"/>
      <c r="H255" s="180">
        <f t="shared" si="30"/>
        <v>0</v>
      </c>
      <c r="I255" s="181">
        <v>0.21</v>
      </c>
      <c r="J255" s="180">
        <f t="shared" si="31"/>
        <v>0</v>
      </c>
      <c r="K255" s="143"/>
    </row>
    <row r="256" spans="1:11" ht="18" x14ac:dyDescent="0.25">
      <c r="A256" s="174"/>
      <c r="B256" s="175"/>
      <c r="C256" s="176"/>
      <c r="D256" s="177" t="s">
        <v>645</v>
      </c>
      <c r="E256" s="178">
        <v>3</v>
      </c>
      <c r="F256" s="179" t="s">
        <v>486</v>
      </c>
      <c r="G256" s="180"/>
      <c r="H256" s="180">
        <f t="shared" si="30"/>
        <v>0</v>
      </c>
      <c r="I256" s="181">
        <v>0.21</v>
      </c>
      <c r="J256" s="180">
        <f t="shared" si="31"/>
        <v>0</v>
      </c>
      <c r="K256" s="143"/>
    </row>
    <row r="257" spans="1:11" ht="18" x14ac:dyDescent="0.25">
      <c r="A257" s="174"/>
      <c r="B257" s="175"/>
      <c r="C257" s="176"/>
      <c r="D257" s="177" t="s">
        <v>612</v>
      </c>
      <c r="E257" s="178">
        <v>2</v>
      </c>
      <c r="F257" s="179" t="s">
        <v>486</v>
      </c>
      <c r="G257" s="180"/>
      <c r="H257" s="180">
        <f t="shared" si="30"/>
        <v>0</v>
      </c>
      <c r="I257" s="181">
        <v>0.21</v>
      </c>
      <c r="J257" s="180">
        <f t="shared" si="31"/>
        <v>0</v>
      </c>
      <c r="K257" s="143"/>
    </row>
    <row r="258" spans="1:11" ht="18" x14ac:dyDescent="0.25">
      <c r="A258" s="174"/>
      <c r="B258" s="175"/>
      <c r="C258" s="176"/>
      <c r="D258" s="177" t="s">
        <v>614</v>
      </c>
      <c r="E258" s="178">
        <v>4</v>
      </c>
      <c r="F258" s="179" t="s">
        <v>486</v>
      </c>
      <c r="G258" s="180"/>
      <c r="H258" s="180">
        <f t="shared" si="30"/>
        <v>0</v>
      </c>
      <c r="I258" s="181">
        <v>0.21</v>
      </c>
      <c r="J258" s="180">
        <f t="shared" si="31"/>
        <v>0</v>
      </c>
      <c r="K258" s="143"/>
    </row>
    <row r="259" spans="1:11" ht="18" x14ac:dyDescent="0.25">
      <c r="A259" s="174"/>
      <c r="B259" s="175"/>
      <c r="C259" s="176"/>
      <c r="D259" s="177" t="s">
        <v>646</v>
      </c>
      <c r="E259" s="178">
        <v>1</v>
      </c>
      <c r="F259" s="179" t="s">
        <v>486</v>
      </c>
      <c r="G259" s="180"/>
      <c r="H259" s="180">
        <f t="shared" si="30"/>
        <v>0</v>
      </c>
      <c r="I259" s="181">
        <v>0.21</v>
      </c>
      <c r="J259" s="180">
        <f t="shared" si="31"/>
        <v>0</v>
      </c>
      <c r="K259" s="143"/>
    </row>
    <row r="260" spans="1:11" ht="18" x14ac:dyDescent="0.25">
      <c r="A260" s="174"/>
      <c r="B260" s="175"/>
      <c r="C260" s="176"/>
      <c r="D260" s="177" t="s">
        <v>647</v>
      </c>
      <c r="E260" s="178">
        <v>2</v>
      </c>
      <c r="F260" s="179" t="s">
        <v>486</v>
      </c>
      <c r="G260" s="180"/>
      <c r="H260" s="180">
        <f t="shared" si="30"/>
        <v>0</v>
      </c>
      <c r="I260" s="181">
        <v>0.21</v>
      </c>
      <c r="J260" s="180">
        <f t="shared" si="31"/>
        <v>0</v>
      </c>
      <c r="K260" s="143"/>
    </row>
    <row r="261" spans="1:11" ht="18" x14ac:dyDescent="0.25">
      <c r="A261" s="174"/>
      <c r="B261" s="175"/>
      <c r="C261" s="176"/>
      <c r="D261" s="177" t="s">
        <v>648</v>
      </c>
      <c r="E261" s="178">
        <v>2</v>
      </c>
      <c r="F261" s="179" t="s">
        <v>292</v>
      </c>
      <c r="G261" s="180"/>
      <c r="H261" s="180">
        <f>G261*E261</f>
        <v>0</v>
      </c>
      <c r="I261" s="181">
        <v>0.21</v>
      </c>
      <c r="J261" s="180">
        <f>H261*I261+H261</f>
        <v>0</v>
      </c>
      <c r="K261" s="143"/>
    </row>
    <row r="262" spans="1:11" ht="18" x14ac:dyDescent="0.25">
      <c r="A262" s="174"/>
      <c r="B262" s="175"/>
      <c r="C262" s="176"/>
      <c r="D262" s="177" t="s">
        <v>649</v>
      </c>
      <c r="E262" s="178">
        <v>2</v>
      </c>
      <c r="F262" s="179" t="s">
        <v>486</v>
      </c>
      <c r="G262" s="180"/>
      <c r="H262" s="180">
        <f>G262*E262</f>
        <v>0</v>
      </c>
      <c r="I262" s="181">
        <v>0.21</v>
      </c>
      <c r="J262" s="180">
        <f>H262*I262+H262</f>
        <v>0</v>
      </c>
      <c r="K262" s="143"/>
    </row>
    <row r="263" spans="1:11" ht="18" x14ac:dyDescent="0.25">
      <c r="A263" s="174"/>
      <c r="B263" s="175"/>
      <c r="C263" s="176"/>
      <c r="D263" s="177" t="s">
        <v>616</v>
      </c>
      <c r="E263" s="178">
        <v>12</v>
      </c>
      <c r="F263" s="179" t="s">
        <v>617</v>
      </c>
      <c r="G263" s="180"/>
      <c r="H263" s="180">
        <f t="shared" ref="H263:H266" si="32">G263*E263</f>
        <v>0</v>
      </c>
      <c r="I263" s="181">
        <v>0.21</v>
      </c>
      <c r="J263" s="180">
        <f t="shared" ref="J263:J266" si="33">H263*I263+H263</f>
        <v>0</v>
      </c>
      <c r="K263" s="143"/>
    </row>
    <row r="264" spans="1:11" ht="18" x14ac:dyDescent="0.25">
      <c r="A264" s="174"/>
      <c r="B264" s="175"/>
      <c r="C264" s="176"/>
      <c r="D264" s="177" t="s">
        <v>618</v>
      </c>
      <c r="E264" s="178">
        <v>4</v>
      </c>
      <c r="F264" s="179" t="s">
        <v>619</v>
      </c>
      <c r="G264" s="180"/>
      <c r="H264" s="180">
        <f t="shared" si="32"/>
        <v>0</v>
      </c>
      <c r="I264" s="181">
        <v>0.21</v>
      </c>
      <c r="J264" s="180">
        <f t="shared" si="33"/>
        <v>0</v>
      </c>
      <c r="K264" s="143"/>
    </row>
    <row r="265" spans="1:11" ht="18" x14ac:dyDescent="0.25">
      <c r="A265" s="174"/>
      <c r="B265" s="175"/>
      <c r="C265" s="176"/>
      <c r="D265" s="177" t="s">
        <v>620</v>
      </c>
      <c r="E265" s="178">
        <v>20</v>
      </c>
      <c r="F265" s="179" t="s">
        <v>292</v>
      </c>
      <c r="G265" s="180"/>
      <c r="H265" s="180">
        <f t="shared" si="32"/>
        <v>0</v>
      </c>
      <c r="I265" s="181">
        <v>0.21</v>
      </c>
      <c r="J265" s="180">
        <f t="shared" si="33"/>
        <v>0</v>
      </c>
      <c r="K265" s="143"/>
    </row>
    <row r="266" spans="1:11" ht="18" x14ac:dyDescent="0.25">
      <c r="A266" s="174"/>
      <c r="B266" s="175"/>
      <c r="C266" s="176"/>
      <c r="D266" s="177" t="s">
        <v>570</v>
      </c>
      <c r="E266" s="178">
        <v>50</v>
      </c>
      <c r="F266" s="179" t="s">
        <v>292</v>
      </c>
      <c r="G266" s="180"/>
      <c r="H266" s="180">
        <f t="shared" si="32"/>
        <v>0</v>
      </c>
      <c r="I266" s="181">
        <v>0.21</v>
      </c>
      <c r="J266" s="180">
        <f t="shared" si="33"/>
        <v>0</v>
      </c>
      <c r="K266" s="143"/>
    </row>
    <row r="267" spans="1:11" ht="18" x14ac:dyDescent="0.25">
      <c r="A267" s="174"/>
      <c r="B267" s="175"/>
      <c r="C267" s="176"/>
      <c r="D267" s="177" t="s">
        <v>622</v>
      </c>
      <c r="E267" s="178">
        <v>40</v>
      </c>
      <c r="F267" s="179" t="s">
        <v>292</v>
      </c>
      <c r="G267" s="180"/>
      <c r="H267" s="180">
        <f>G267*E267</f>
        <v>0</v>
      </c>
      <c r="I267" s="181">
        <v>0.21</v>
      </c>
      <c r="J267" s="180">
        <f>H267*I267+H267</f>
        <v>0</v>
      </c>
      <c r="K267" s="143"/>
    </row>
    <row r="268" spans="1:11" ht="18" x14ac:dyDescent="0.25">
      <c r="A268" s="174"/>
      <c r="B268" s="175"/>
      <c r="C268" s="176"/>
      <c r="D268" s="177" t="s">
        <v>571</v>
      </c>
      <c r="E268" s="178">
        <v>20</v>
      </c>
      <c r="F268" s="179" t="s">
        <v>292</v>
      </c>
      <c r="G268" s="180"/>
      <c r="H268" s="180">
        <f>G268*E268</f>
        <v>0</v>
      </c>
      <c r="I268" s="181">
        <v>0.21</v>
      </c>
      <c r="J268" s="180">
        <f>H268*I268+H268</f>
        <v>0</v>
      </c>
      <c r="K268" s="143"/>
    </row>
    <row r="269" spans="1:11" ht="18" x14ac:dyDescent="0.25">
      <c r="A269" s="174"/>
      <c r="B269" s="175"/>
      <c r="C269" s="176"/>
      <c r="D269" s="177" t="s">
        <v>526</v>
      </c>
      <c r="E269" s="178">
        <v>50</v>
      </c>
      <c r="F269" s="179" t="s">
        <v>292</v>
      </c>
      <c r="G269" s="180"/>
      <c r="H269" s="180">
        <f t="shared" ref="H269:H272" si="34">G269*E269</f>
        <v>0</v>
      </c>
      <c r="I269" s="181">
        <v>0.21</v>
      </c>
      <c r="J269" s="180">
        <f t="shared" ref="J269:J272" si="35">H269*I269+H269</f>
        <v>0</v>
      </c>
      <c r="K269" s="143"/>
    </row>
    <row r="270" spans="1:11" ht="18" x14ac:dyDescent="0.25">
      <c r="A270" s="174"/>
      <c r="B270" s="175"/>
      <c r="C270" s="176"/>
      <c r="D270" s="177" t="s">
        <v>530</v>
      </c>
      <c r="E270" s="178">
        <v>1</v>
      </c>
      <c r="F270" s="179" t="s">
        <v>486</v>
      </c>
      <c r="G270" s="180"/>
      <c r="H270" s="180">
        <f t="shared" si="34"/>
        <v>0</v>
      </c>
      <c r="I270" s="181">
        <v>0.21</v>
      </c>
      <c r="J270" s="180">
        <f t="shared" si="35"/>
        <v>0</v>
      </c>
      <c r="K270" s="143"/>
    </row>
    <row r="271" spans="1:11" ht="18" x14ac:dyDescent="0.25">
      <c r="A271" s="174"/>
      <c r="B271" s="175"/>
      <c r="C271" s="176"/>
      <c r="D271" s="177" t="s">
        <v>529</v>
      </c>
      <c r="E271" s="178">
        <v>5</v>
      </c>
      <c r="F271" s="179" t="s">
        <v>292</v>
      </c>
      <c r="G271" s="180"/>
      <c r="H271" s="180">
        <f t="shared" si="34"/>
        <v>0</v>
      </c>
      <c r="I271" s="181">
        <v>0.21</v>
      </c>
      <c r="J271" s="180">
        <f t="shared" si="35"/>
        <v>0</v>
      </c>
      <c r="K271" s="143"/>
    </row>
    <row r="272" spans="1:11" ht="18" x14ac:dyDescent="0.25">
      <c r="A272" s="174"/>
      <c r="B272" s="175"/>
      <c r="C272" s="176"/>
      <c r="D272" s="177" t="s">
        <v>623</v>
      </c>
      <c r="E272" s="178">
        <v>2</v>
      </c>
      <c r="F272" s="179" t="s">
        <v>486</v>
      </c>
      <c r="G272" s="180"/>
      <c r="H272" s="180">
        <f t="shared" si="34"/>
        <v>0</v>
      </c>
      <c r="I272" s="181">
        <v>0.21</v>
      </c>
      <c r="J272" s="180">
        <f t="shared" si="35"/>
        <v>0</v>
      </c>
      <c r="K272" s="143"/>
    </row>
    <row r="273" spans="1:11" ht="18" x14ac:dyDescent="0.25">
      <c r="A273" s="174"/>
      <c r="B273" s="175"/>
      <c r="C273" s="176"/>
      <c r="D273" s="177" t="s">
        <v>624</v>
      </c>
      <c r="E273" s="178">
        <v>2</v>
      </c>
      <c r="F273" s="179" t="s">
        <v>486</v>
      </c>
      <c r="G273" s="180"/>
      <c r="H273" s="180">
        <f>G273*E273</f>
        <v>0</v>
      </c>
      <c r="I273" s="181">
        <v>0.21</v>
      </c>
      <c r="J273" s="180">
        <f>H273*I273+H273</f>
        <v>0</v>
      </c>
      <c r="K273" s="143"/>
    </row>
    <row r="274" spans="1:11" ht="18" x14ac:dyDescent="0.25">
      <c r="A274" s="174"/>
      <c r="B274" s="175"/>
      <c r="C274" s="176"/>
      <c r="D274" s="177" t="s">
        <v>650</v>
      </c>
      <c r="E274" s="178">
        <v>1</v>
      </c>
      <c r="F274" s="179" t="s">
        <v>486</v>
      </c>
      <c r="G274" s="180"/>
      <c r="H274" s="180">
        <f t="shared" ref="H274" si="36">G274*E274</f>
        <v>0</v>
      </c>
      <c r="I274" s="181">
        <v>0.21</v>
      </c>
      <c r="J274" s="180">
        <f t="shared" ref="J274" si="37">H274*I274+H274</f>
        <v>0</v>
      </c>
      <c r="K274" s="143"/>
    </row>
    <row r="275" spans="1:11" ht="18" x14ac:dyDescent="0.25">
      <c r="A275" s="174"/>
      <c r="B275" s="175"/>
      <c r="C275" s="176"/>
      <c r="D275" s="177" t="s">
        <v>503</v>
      </c>
      <c r="E275" s="178">
        <v>1</v>
      </c>
      <c r="F275" s="179" t="s">
        <v>504</v>
      </c>
      <c r="G275" s="180"/>
      <c r="H275" s="180">
        <f>G275*E275</f>
        <v>0</v>
      </c>
      <c r="I275" s="181">
        <v>0.21</v>
      </c>
      <c r="J275" s="180">
        <f>H275*I275+H275</f>
        <v>0</v>
      </c>
      <c r="K275" s="143"/>
    </row>
    <row r="276" spans="1:11" ht="18.75" x14ac:dyDescent="0.3">
      <c r="A276" s="166"/>
      <c r="B276" s="167"/>
      <c r="C276" s="168"/>
      <c r="D276" s="169" t="s">
        <v>657</v>
      </c>
      <c r="E276" s="182"/>
      <c r="F276" s="183"/>
      <c r="G276" s="172"/>
      <c r="H276" s="184">
        <f>SUM(H239:H275)</f>
        <v>0</v>
      </c>
      <c r="I276" s="185"/>
      <c r="J276" s="184">
        <f>SUM(J239:J275)</f>
        <v>0</v>
      </c>
      <c r="K276" s="186"/>
    </row>
    <row r="277" spans="1:11" ht="18.75" x14ac:dyDescent="0.3">
      <c r="A277" s="166"/>
      <c r="B277" s="191"/>
      <c r="C277" s="192"/>
      <c r="D277" s="193"/>
      <c r="E277" s="164"/>
      <c r="F277" s="165"/>
      <c r="G277" s="194"/>
      <c r="H277" s="195"/>
      <c r="I277" s="186"/>
      <c r="J277" s="195"/>
      <c r="K277" s="186"/>
    </row>
    <row r="278" spans="1:11" ht="18.75" x14ac:dyDescent="0.3">
      <c r="A278" s="166"/>
      <c r="B278" s="167" t="s">
        <v>658</v>
      </c>
      <c r="C278" s="168"/>
      <c r="D278" s="169" t="s">
        <v>659</v>
      </c>
      <c r="E278" s="170"/>
      <c r="F278" s="171"/>
      <c r="G278" s="172"/>
      <c r="H278" s="173"/>
      <c r="I278" s="173"/>
      <c r="J278" s="173"/>
      <c r="K278" s="143"/>
    </row>
    <row r="279" spans="1:11" ht="18" x14ac:dyDescent="0.25">
      <c r="A279" s="174"/>
      <c r="B279" s="175"/>
      <c r="C279" s="176" t="s">
        <v>660</v>
      </c>
      <c r="D279" s="177" t="s">
        <v>661</v>
      </c>
      <c r="E279" s="178">
        <v>1</v>
      </c>
      <c r="F279" s="179" t="s">
        <v>486</v>
      </c>
      <c r="G279" s="180"/>
      <c r="H279" s="180">
        <f t="shared" ref="H279:H291" si="38">G279*E279</f>
        <v>0</v>
      </c>
      <c r="I279" s="181">
        <v>0.21</v>
      </c>
      <c r="J279" s="180">
        <f t="shared" ref="J279:J291" si="39">H279*I279+H279</f>
        <v>0</v>
      </c>
      <c r="K279" s="143"/>
    </row>
    <row r="280" spans="1:11" ht="18" x14ac:dyDescent="0.25">
      <c r="A280" s="174"/>
      <c r="B280" s="214"/>
      <c r="C280" s="215" t="s">
        <v>662</v>
      </c>
      <c r="D280" s="177" t="s">
        <v>663</v>
      </c>
      <c r="E280" s="178">
        <v>1</v>
      </c>
      <c r="F280" s="179" t="s">
        <v>486</v>
      </c>
      <c r="G280" s="180"/>
      <c r="H280" s="180">
        <f>G280*E280</f>
        <v>0</v>
      </c>
      <c r="I280" s="181">
        <v>0.21</v>
      </c>
      <c r="J280" s="180">
        <f>H280*I280+H280</f>
        <v>0</v>
      </c>
      <c r="K280" s="143"/>
    </row>
    <row r="281" spans="1:11" ht="18" x14ac:dyDescent="0.25">
      <c r="A281" s="174"/>
      <c r="B281" s="175"/>
      <c r="C281" s="176"/>
      <c r="D281" s="177" t="s">
        <v>664</v>
      </c>
      <c r="E281" s="178">
        <v>0</v>
      </c>
      <c r="F281" s="179" t="s">
        <v>486</v>
      </c>
      <c r="G281" s="180"/>
      <c r="H281" s="180">
        <f t="shared" si="38"/>
        <v>0</v>
      </c>
      <c r="I281" s="181">
        <v>0.21</v>
      </c>
      <c r="J281" s="180">
        <f t="shared" si="39"/>
        <v>0</v>
      </c>
      <c r="K281" s="143"/>
    </row>
    <row r="282" spans="1:11" ht="18" x14ac:dyDescent="0.25">
      <c r="A282" s="174"/>
      <c r="B282" s="175"/>
      <c r="C282" s="176"/>
      <c r="D282" s="177" t="s">
        <v>590</v>
      </c>
      <c r="E282" s="178">
        <v>1</v>
      </c>
      <c r="F282" s="179" t="s">
        <v>486</v>
      </c>
      <c r="G282" s="180"/>
      <c r="H282" s="180">
        <f t="shared" si="38"/>
        <v>0</v>
      </c>
      <c r="I282" s="181">
        <v>0.21</v>
      </c>
      <c r="J282" s="180">
        <f t="shared" si="39"/>
        <v>0</v>
      </c>
      <c r="K282" s="143"/>
    </row>
    <row r="283" spans="1:11" ht="18" x14ac:dyDescent="0.25">
      <c r="A283" s="174"/>
      <c r="B283" s="175"/>
      <c r="C283" s="176"/>
      <c r="D283" s="177" t="s">
        <v>595</v>
      </c>
      <c r="E283" s="178">
        <v>1</v>
      </c>
      <c r="F283" s="179" t="s">
        <v>486</v>
      </c>
      <c r="G283" s="180"/>
      <c r="H283" s="180">
        <f t="shared" si="38"/>
        <v>0</v>
      </c>
      <c r="I283" s="181">
        <v>0.21</v>
      </c>
      <c r="J283" s="180">
        <f t="shared" si="39"/>
        <v>0</v>
      </c>
      <c r="K283" s="143"/>
    </row>
    <row r="284" spans="1:11" ht="18" x14ac:dyDescent="0.25">
      <c r="A284" s="174"/>
      <c r="B284" s="175"/>
      <c r="C284" s="176"/>
      <c r="D284" s="177" t="s">
        <v>596</v>
      </c>
      <c r="E284" s="178">
        <v>15</v>
      </c>
      <c r="F284" s="179" t="s">
        <v>292</v>
      </c>
      <c r="G284" s="180"/>
      <c r="H284" s="180">
        <f t="shared" si="38"/>
        <v>0</v>
      </c>
      <c r="I284" s="181">
        <v>0.21</v>
      </c>
      <c r="J284" s="180">
        <f t="shared" si="39"/>
        <v>0</v>
      </c>
      <c r="K284" s="143"/>
    </row>
    <row r="285" spans="1:11" ht="18" x14ac:dyDescent="0.25">
      <c r="A285" s="174"/>
      <c r="B285" s="175"/>
      <c r="C285" s="176"/>
      <c r="D285" s="177" t="s">
        <v>598</v>
      </c>
      <c r="E285" s="178">
        <v>15</v>
      </c>
      <c r="F285" s="179" t="s">
        <v>292</v>
      </c>
      <c r="G285" s="180"/>
      <c r="H285" s="180">
        <f t="shared" si="38"/>
        <v>0</v>
      </c>
      <c r="I285" s="181">
        <v>0.21</v>
      </c>
      <c r="J285" s="180">
        <f t="shared" si="39"/>
        <v>0</v>
      </c>
      <c r="K285" s="143"/>
    </row>
    <row r="286" spans="1:11" ht="18" x14ac:dyDescent="0.25">
      <c r="A286" s="174"/>
      <c r="B286" s="175"/>
      <c r="C286" s="176"/>
      <c r="D286" s="177" t="s">
        <v>644</v>
      </c>
      <c r="E286" s="178">
        <v>15</v>
      </c>
      <c r="F286" s="179" t="s">
        <v>292</v>
      </c>
      <c r="G286" s="180"/>
      <c r="H286" s="180">
        <f t="shared" si="38"/>
        <v>0</v>
      </c>
      <c r="I286" s="181">
        <v>0.21</v>
      </c>
      <c r="J286" s="180">
        <f t="shared" si="39"/>
        <v>0</v>
      </c>
      <c r="K286" s="143"/>
    </row>
    <row r="287" spans="1:11" ht="18" x14ac:dyDescent="0.25">
      <c r="A287" s="174"/>
      <c r="B287" s="175"/>
      <c r="C287" s="176"/>
      <c r="D287" s="177" t="s">
        <v>645</v>
      </c>
      <c r="E287" s="178">
        <v>3</v>
      </c>
      <c r="F287" s="179" t="s">
        <v>486</v>
      </c>
      <c r="G287" s="180"/>
      <c r="H287" s="180">
        <f t="shared" si="38"/>
        <v>0</v>
      </c>
      <c r="I287" s="181">
        <v>0.21</v>
      </c>
      <c r="J287" s="180">
        <f t="shared" si="39"/>
        <v>0</v>
      </c>
      <c r="K287" s="143"/>
    </row>
    <row r="288" spans="1:11" ht="18" x14ac:dyDescent="0.25">
      <c r="A288" s="174"/>
      <c r="B288" s="175"/>
      <c r="C288" s="176"/>
      <c r="D288" s="177" t="s">
        <v>665</v>
      </c>
      <c r="E288" s="178">
        <v>0</v>
      </c>
      <c r="F288" s="179" t="s">
        <v>617</v>
      </c>
      <c r="G288" s="180"/>
      <c r="H288" s="180">
        <f t="shared" si="38"/>
        <v>0</v>
      </c>
      <c r="I288" s="181">
        <v>0.21</v>
      </c>
      <c r="J288" s="180">
        <f t="shared" si="39"/>
        <v>0</v>
      </c>
      <c r="K288" s="143"/>
    </row>
    <row r="289" spans="1:11" ht="18" x14ac:dyDescent="0.25">
      <c r="A289" s="174"/>
      <c r="B289" s="175"/>
      <c r="C289" s="176"/>
      <c r="D289" s="177" t="s">
        <v>618</v>
      </c>
      <c r="E289" s="178">
        <v>1</v>
      </c>
      <c r="F289" s="179" t="s">
        <v>619</v>
      </c>
      <c r="G289" s="180"/>
      <c r="H289" s="180">
        <f t="shared" si="38"/>
        <v>0</v>
      </c>
      <c r="I289" s="181">
        <v>0.21</v>
      </c>
      <c r="J289" s="180">
        <f t="shared" si="39"/>
        <v>0</v>
      </c>
      <c r="K289" s="143"/>
    </row>
    <row r="290" spans="1:11" ht="18" x14ac:dyDescent="0.25">
      <c r="A290" s="174"/>
      <c r="B290" s="175"/>
      <c r="C290" s="176"/>
      <c r="D290" s="177" t="s">
        <v>620</v>
      </c>
      <c r="E290" s="178">
        <v>5</v>
      </c>
      <c r="F290" s="179" t="s">
        <v>292</v>
      </c>
      <c r="G290" s="180"/>
      <c r="H290" s="180">
        <f t="shared" si="38"/>
        <v>0</v>
      </c>
      <c r="I290" s="181">
        <v>0.21</v>
      </c>
      <c r="J290" s="180">
        <f t="shared" si="39"/>
        <v>0</v>
      </c>
      <c r="K290" s="143"/>
    </row>
    <row r="291" spans="1:11" ht="18" x14ac:dyDescent="0.25">
      <c r="A291" s="174"/>
      <c r="B291" s="175"/>
      <c r="C291" s="176"/>
      <c r="D291" s="177" t="s">
        <v>570</v>
      </c>
      <c r="E291" s="178">
        <v>15</v>
      </c>
      <c r="F291" s="179" t="s">
        <v>292</v>
      </c>
      <c r="G291" s="180"/>
      <c r="H291" s="180">
        <f t="shared" si="38"/>
        <v>0</v>
      </c>
      <c r="I291" s="181">
        <v>0.21</v>
      </c>
      <c r="J291" s="180">
        <f t="shared" si="39"/>
        <v>0</v>
      </c>
      <c r="K291" s="143"/>
    </row>
    <row r="292" spans="1:11" ht="18" x14ac:dyDescent="0.25">
      <c r="A292" s="174"/>
      <c r="B292" s="175"/>
      <c r="C292" s="176"/>
      <c r="D292" s="177" t="s">
        <v>622</v>
      </c>
      <c r="E292" s="178">
        <v>5</v>
      </c>
      <c r="F292" s="179" t="s">
        <v>292</v>
      </c>
      <c r="G292" s="180"/>
      <c r="H292" s="180">
        <f>G292*E292</f>
        <v>0</v>
      </c>
      <c r="I292" s="181">
        <v>0.21</v>
      </c>
      <c r="J292" s="180">
        <f>H292*I292+H292</f>
        <v>0</v>
      </c>
      <c r="K292" s="143"/>
    </row>
    <row r="293" spans="1:11" ht="18" x14ac:dyDescent="0.25">
      <c r="A293" s="174"/>
      <c r="B293" s="175"/>
      <c r="C293" s="176"/>
      <c r="D293" s="177" t="s">
        <v>571</v>
      </c>
      <c r="E293" s="178">
        <v>15</v>
      </c>
      <c r="F293" s="179" t="s">
        <v>292</v>
      </c>
      <c r="G293" s="180"/>
      <c r="H293" s="180">
        <f>G293*E293</f>
        <v>0</v>
      </c>
      <c r="I293" s="181">
        <v>0.21</v>
      </c>
      <c r="J293" s="180">
        <f>H293*I293+H293</f>
        <v>0</v>
      </c>
      <c r="K293" s="143"/>
    </row>
    <row r="294" spans="1:11" ht="18" x14ac:dyDescent="0.25">
      <c r="A294" s="174"/>
      <c r="B294" s="175"/>
      <c r="C294" s="176"/>
      <c r="D294" s="177" t="s">
        <v>526</v>
      </c>
      <c r="E294" s="178">
        <v>15</v>
      </c>
      <c r="F294" s="179" t="s">
        <v>292</v>
      </c>
      <c r="G294" s="180"/>
      <c r="H294" s="180">
        <f t="shared" ref="H294:H298" si="40">G294*E294</f>
        <v>0</v>
      </c>
      <c r="I294" s="181">
        <v>0.21</v>
      </c>
      <c r="J294" s="180">
        <f t="shared" ref="J294:J298" si="41">H294*I294+H294</f>
        <v>0</v>
      </c>
      <c r="K294" s="143"/>
    </row>
    <row r="295" spans="1:11" ht="18" x14ac:dyDescent="0.25">
      <c r="A295" s="174"/>
      <c r="B295" s="175"/>
      <c r="C295" s="176"/>
      <c r="D295" s="177" t="s">
        <v>666</v>
      </c>
      <c r="E295" s="178">
        <v>15</v>
      </c>
      <c r="F295" s="179" t="s">
        <v>292</v>
      </c>
      <c r="G295" s="180"/>
      <c r="H295" s="180">
        <f t="shared" si="40"/>
        <v>0</v>
      </c>
      <c r="I295" s="181">
        <v>0.21</v>
      </c>
      <c r="J295" s="180">
        <f t="shared" si="41"/>
        <v>0</v>
      </c>
      <c r="K295" s="143"/>
    </row>
    <row r="296" spans="1:11" ht="18" x14ac:dyDescent="0.25">
      <c r="A296" s="174"/>
      <c r="B296" s="175"/>
      <c r="C296" s="176"/>
      <c r="D296" s="177" t="s">
        <v>530</v>
      </c>
      <c r="E296" s="178">
        <v>1</v>
      </c>
      <c r="F296" s="179" t="s">
        <v>486</v>
      </c>
      <c r="G296" s="180"/>
      <c r="H296" s="180">
        <f t="shared" si="40"/>
        <v>0</v>
      </c>
      <c r="I296" s="181">
        <v>0.21</v>
      </c>
      <c r="J296" s="180">
        <f t="shared" si="41"/>
        <v>0</v>
      </c>
      <c r="K296" s="143"/>
    </row>
    <row r="297" spans="1:11" ht="18" x14ac:dyDescent="0.25">
      <c r="A297" s="174"/>
      <c r="B297" s="175"/>
      <c r="C297" s="176"/>
      <c r="D297" s="177" t="s">
        <v>529</v>
      </c>
      <c r="E297" s="178">
        <v>5</v>
      </c>
      <c r="F297" s="179" t="s">
        <v>292</v>
      </c>
      <c r="G297" s="180"/>
      <c r="H297" s="180">
        <f t="shared" si="40"/>
        <v>0</v>
      </c>
      <c r="I297" s="181">
        <v>0.21</v>
      </c>
      <c r="J297" s="180">
        <f t="shared" si="41"/>
        <v>0</v>
      </c>
      <c r="K297" s="143"/>
    </row>
    <row r="298" spans="1:11" ht="18" x14ac:dyDescent="0.25">
      <c r="A298" s="174"/>
      <c r="B298" s="175"/>
      <c r="C298" s="176"/>
      <c r="D298" s="177" t="s">
        <v>623</v>
      </c>
      <c r="E298" s="178">
        <v>2</v>
      </c>
      <c r="F298" s="179" t="s">
        <v>486</v>
      </c>
      <c r="G298" s="180"/>
      <c r="H298" s="180">
        <f t="shared" si="40"/>
        <v>0</v>
      </c>
      <c r="I298" s="181">
        <v>0.21</v>
      </c>
      <c r="J298" s="180">
        <f t="shared" si="41"/>
        <v>0</v>
      </c>
      <c r="K298" s="143"/>
    </row>
    <row r="299" spans="1:11" ht="18" x14ac:dyDescent="0.25">
      <c r="A299" s="174"/>
      <c r="B299" s="175"/>
      <c r="C299" s="176"/>
      <c r="D299" s="177" t="s">
        <v>624</v>
      </c>
      <c r="E299" s="178">
        <v>2</v>
      </c>
      <c r="F299" s="179" t="s">
        <v>486</v>
      </c>
      <c r="G299" s="180"/>
      <c r="H299" s="180">
        <f>G299*E299</f>
        <v>0</v>
      </c>
      <c r="I299" s="181">
        <v>0.21</v>
      </c>
      <c r="J299" s="180">
        <f>H299*I299+H299</f>
        <v>0</v>
      </c>
      <c r="K299" s="143"/>
    </row>
    <row r="300" spans="1:11" ht="18" x14ac:dyDescent="0.25">
      <c r="A300" s="174"/>
      <c r="B300" s="175"/>
      <c r="C300" s="176"/>
      <c r="D300" s="177" t="s">
        <v>503</v>
      </c>
      <c r="E300" s="178">
        <v>1</v>
      </c>
      <c r="F300" s="179" t="s">
        <v>504</v>
      </c>
      <c r="G300" s="180"/>
      <c r="H300" s="180">
        <f>G300*E300</f>
        <v>0</v>
      </c>
      <c r="I300" s="181">
        <v>0.21</v>
      </c>
      <c r="J300" s="180">
        <f>H300*I300+H300</f>
        <v>0</v>
      </c>
      <c r="K300" s="143"/>
    </row>
    <row r="301" spans="1:11" ht="18.75" x14ac:dyDescent="0.3">
      <c r="A301" s="166"/>
      <c r="B301" s="167"/>
      <c r="C301" s="168"/>
      <c r="D301" s="169" t="s">
        <v>657</v>
      </c>
      <c r="E301" s="182"/>
      <c r="F301" s="183"/>
      <c r="G301" s="172"/>
      <c r="H301" s="184">
        <f>SUM(H279:H300)</f>
        <v>0</v>
      </c>
      <c r="I301" s="185"/>
      <c r="J301" s="184">
        <f>SUM(J279:J300)</f>
        <v>0</v>
      </c>
      <c r="K301" s="186"/>
    </row>
    <row r="302" spans="1:11" ht="18.75" x14ac:dyDescent="0.3">
      <c r="A302" s="166"/>
      <c r="B302" s="191"/>
      <c r="C302" s="192"/>
      <c r="D302" s="193"/>
      <c r="E302" s="164"/>
      <c r="F302" s="165"/>
      <c r="G302" s="194"/>
      <c r="H302" s="195"/>
      <c r="I302" s="186"/>
      <c r="J302" s="195"/>
      <c r="K302" s="186"/>
    </row>
    <row r="303" spans="1:11" ht="18.75" x14ac:dyDescent="0.3">
      <c r="A303" s="174"/>
      <c r="B303" s="167" t="s">
        <v>667</v>
      </c>
      <c r="C303" s="168"/>
      <c r="D303" s="169" t="s">
        <v>668</v>
      </c>
      <c r="E303" s="196"/>
      <c r="F303" s="170"/>
      <c r="G303" s="197"/>
      <c r="H303" s="197"/>
      <c r="I303" s="198"/>
      <c r="J303" s="197"/>
      <c r="K303" s="143"/>
    </row>
    <row r="304" spans="1:11" ht="18" x14ac:dyDescent="0.25">
      <c r="A304" s="174"/>
      <c r="B304" s="175"/>
      <c r="C304" s="176"/>
      <c r="D304" s="177" t="s">
        <v>669</v>
      </c>
      <c r="E304" s="178">
        <v>170</v>
      </c>
      <c r="F304" s="179" t="s">
        <v>217</v>
      </c>
      <c r="G304" s="180"/>
      <c r="H304" s="180">
        <f t="shared" ref="H304:H314" si="42">G304*E304</f>
        <v>0</v>
      </c>
      <c r="I304" s="181">
        <v>0.21</v>
      </c>
      <c r="J304" s="180">
        <f t="shared" ref="J304:J314" si="43">H304*I304+H304</f>
        <v>0</v>
      </c>
      <c r="K304" s="143"/>
    </row>
    <row r="305" spans="1:11" ht="18" x14ac:dyDescent="0.25">
      <c r="A305" s="174"/>
      <c r="B305" s="175"/>
      <c r="C305" s="176"/>
      <c r="D305" s="177" t="s">
        <v>670</v>
      </c>
      <c r="E305" s="178">
        <v>1</v>
      </c>
      <c r="F305" s="179" t="s">
        <v>558</v>
      </c>
      <c r="G305" s="180"/>
      <c r="H305" s="180">
        <f t="shared" si="42"/>
        <v>0</v>
      </c>
      <c r="I305" s="181">
        <v>0.21</v>
      </c>
      <c r="J305" s="180">
        <f t="shared" si="43"/>
        <v>0</v>
      </c>
      <c r="K305" s="143"/>
    </row>
    <row r="306" spans="1:11" ht="18" x14ac:dyDescent="0.25">
      <c r="A306" s="174"/>
      <c r="B306" s="175"/>
      <c r="C306" s="176"/>
      <c r="D306" s="177" t="s">
        <v>671</v>
      </c>
      <c r="E306" s="178">
        <v>20</v>
      </c>
      <c r="F306" s="179" t="s">
        <v>617</v>
      </c>
      <c r="G306" s="180"/>
      <c r="H306" s="180">
        <f t="shared" si="42"/>
        <v>0</v>
      </c>
      <c r="I306" s="181">
        <v>0.21</v>
      </c>
      <c r="J306" s="180">
        <f t="shared" si="43"/>
        <v>0</v>
      </c>
      <c r="K306" s="143"/>
    </row>
    <row r="307" spans="1:11" ht="18" x14ac:dyDescent="0.25">
      <c r="A307" s="174"/>
      <c r="B307" s="175"/>
      <c r="C307" s="176"/>
      <c r="D307" s="177" t="s">
        <v>672</v>
      </c>
      <c r="E307" s="178">
        <v>254</v>
      </c>
      <c r="F307" s="179" t="s">
        <v>217</v>
      </c>
      <c r="G307" s="180"/>
      <c r="H307" s="180">
        <f t="shared" si="42"/>
        <v>0</v>
      </c>
      <c r="I307" s="181">
        <v>0.21</v>
      </c>
      <c r="J307" s="180">
        <f t="shared" si="43"/>
        <v>0</v>
      </c>
      <c r="K307" s="143"/>
    </row>
    <row r="308" spans="1:11" ht="18" x14ac:dyDescent="0.25">
      <c r="A308" s="174"/>
      <c r="B308" s="175"/>
      <c r="C308" s="176"/>
      <c r="D308" s="177" t="s">
        <v>673</v>
      </c>
      <c r="E308" s="178">
        <v>4</v>
      </c>
      <c r="F308" s="179" t="s">
        <v>486</v>
      </c>
      <c r="G308" s="180"/>
      <c r="H308" s="180">
        <f t="shared" si="42"/>
        <v>0</v>
      </c>
      <c r="I308" s="181">
        <v>0.21</v>
      </c>
      <c r="J308" s="180">
        <f t="shared" si="43"/>
        <v>0</v>
      </c>
      <c r="K308" s="143"/>
    </row>
    <row r="309" spans="1:11" ht="18" x14ac:dyDescent="0.25">
      <c r="A309" s="174"/>
      <c r="B309" s="175"/>
      <c r="C309" s="176"/>
      <c r="D309" s="177" t="s">
        <v>674</v>
      </c>
      <c r="E309" s="178">
        <v>1</v>
      </c>
      <c r="F309" s="179" t="s">
        <v>486</v>
      </c>
      <c r="G309" s="180"/>
      <c r="H309" s="180">
        <f t="shared" si="42"/>
        <v>0</v>
      </c>
      <c r="I309" s="181">
        <v>0.21</v>
      </c>
      <c r="J309" s="180">
        <f t="shared" si="43"/>
        <v>0</v>
      </c>
      <c r="K309" s="143"/>
    </row>
    <row r="310" spans="1:11" ht="18" x14ac:dyDescent="0.25">
      <c r="A310" s="174"/>
      <c r="B310" s="175"/>
      <c r="C310" s="176"/>
      <c r="D310" s="177" t="s">
        <v>675</v>
      </c>
      <c r="E310" s="178">
        <v>1</v>
      </c>
      <c r="F310" s="179" t="s">
        <v>486</v>
      </c>
      <c r="G310" s="180"/>
      <c r="H310" s="180">
        <f t="shared" si="42"/>
        <v>0</v>
      </c>
      <c r="I310" s="181">
        <v>0.21</v>
      </c>
      <c r="J310" s="180">
        <f t="shared" si="43"/>
        <v>0</v>
      </c>
      <c r="K310" s="143"/>
    </row>
    <row r="311" spans="1:11" ht="18" x14ac:dyDescent="0.25">
      <c r="A311" s="174"/>
      <c r="B311" s="175"/>
      <c r="C311" s="176"/>
      <c r="D311" s="177" t="s">
        <v>676</v>
      </c>
      <c r="E311" s="178">
        <v>1</v>
      </c>
      <c r="F311" s="179" t="s">
        <v>486</v>
      </c>
      <c r="G311" s="180"/>
      <c r="H311" s="180">
        <f>G311*E311</f>
        <v>0</v>
      </c>
      <c r="I311" s="181">
        <v>0.21</v>
      </c>
      <c r="J311" s="180">
        <f>H311*I311+H311</f>
        <v>0</v>
      </c>
      <c r="K311" s="143"/>
    </row>
    <row r="312" spans="1:11" ht="18" x14ac:dyDescent="0.25">
      <c r="A312" s="174"/>
      <c r="B312" s="175"/>
      <c r="C312" s="176"/>
      <c r="D312" s="177" t="s">
        <v>677</v>
      </c>
      <c r="E312" s="178">
        <v>1</v>
      </c>
      <c r="F312" s="179" t="s">
        <v>486</v>
      </c>
      <c r="G312" s="180"/>
      <c r="H312" s="180">
        <f>G312*E312</f>
        <v>0</v>
      </c>
      <c r="I312" s="181">
        <v>0.21</v>
      </c>
      <c r="J312" s="180">
        <f>H312*I312+H312</f>
        <v>0</v>
      </c>
      <c r="K312" s="143"/>
    </row>
    <row r="313" spans="1:11" ht="18" x14ac:dyDescent="0.25">
      <c r="A313" s="174"/>
      <c r="B313" s="175"/>
      <c r="C313" s="176"/>
      <c r="D313" s="177" t="s">
        <v>678</v>
      </c>
      <c r="E313" s="178">
        <v>1</v>
      </c>
      <c r="F313" s="179" t="s">
        <v>486</v>
      </c>
      <c r="G313" s="180"/>
      <c r="H313" s="180">
        <f>G313*E313</f>
        <v>0</v>
      </c>
      <c r="I313" s="181">
        <v>0.21</v>
      </c>
      <c r="J313" s="180">
        <f>H313*I313+H313</f>
        <v>0</v>
      </c>
      <c r="K313" s="143"/>
    </row>
    <row r="314" spans="1:11" ht="18" x14ac:dyDescent="0.25">
      <c r="A314" s="174"/>
      <c r="B314" s="175"/>
      <c r="C314" s="176"/>
      <c r="D314" s="177" t="s">
        <v>679</v>
      </c>
      <c r="E314" s="178">
        <v>1</v>
      </c>
      <c r="F314" s="179" t="s">
        <v>486</v>
      </c>
      <c r="G314" s="180"/>
      <c r="H314" s="180">
        <f t="shared" si="42"/>
        <v>0</v>
      </c>
      <c r="I314" s="181">
        <v>0.21</v>
      </c>
      <c r="J314" s="180">
        <f t="shared" si="43"/>
        <v>0</v>
      </c>
      <c r="K314" s="143"/>
    </row>
    <row r="315" spans="1:11" ht="18.75" x14ac:dyDescent="0.3">
      <c r="A315" s="166"/>
      <c r="B315" s="167"/>
      <c r="C315" s="168"/>
      <c r="D315" s="169" t="s">
        <v>680</v>
      </c>
      <c r="E315" s="182"/>
      <c r="F315" s="183"/>
      <c r="G315" s="172"/>
      <c r="H315" s="184">
        <f>SUM(H304:H314)</f>
        <v>0</v>
      </c>
      <c r="I315" s="185"/>
      <c r="J315" s="184">
        <f>SUM(J304:J314)</f>
        <v>0</v>
      </c>
      <c r="K315" s="186"/>
    </row>
    <row r="316" spans="1:11" ht="18" x14ac:dyDescent="0.25">
      <c r="A316" s="174"/>
      <c r="B316" s="188"/>
      <c r="C316" s="162"/>
      <c r="D316" s="199"/>
      <c r="E316" s="199"/>
      <c r="F316" s="200"/>
      <c r="G316" s="179"/>
      <c r="H316" s="143"/>
      <c r="I316" s="143"/>
      <c r="J316" s="143"/>
      <c r="K316" s="143"/>
    </row>
    <row r="317" spans="1:11" ht="18" x14ac:dyDescent="0.25">
      <c r="A317" s="174"/>
      <c r="B317" s="201"/>
      <c r="C317" s="202"/>
      <c r="D317" s="203"/>
      <c r="E317" s="203"/>
      <c r="F317" s="170"/>
      <c r="G317" s="171"/>
      <c r="H317" s="173"/>
      <c r="I317" s="173"/>
      <c r="J317" s="173"/>
      <c r="K317" s="143"/>
    </row>
    <row r="318" spans="1:11" ht="18" x14ac:dyDescent="0.2">
      <c r="A318" s="204"/>
      <c r="B318" s="205"/>
      <c r="C318" s="206"/>
      <c r="D318" s="207" t="s">
        <v>681</v>
      </c>
      <c r="E318" s="207"/>
      <c r="F318" s="208"/>
      <c r="G318" s="209"/>
      <c r="H318" s="210">
        <f>H315+H301+H276+H236+H196+H145+H94+H57+H42+H24</f>
        <v>0</v>
      </c>
      <c r="I318" s="207"/>
      <c r="J318" s="210">
        <f>J315+J301+J276+J236+J196+J145+J94+J57+J42+J24</f>
        <v>0</v>
      </c>
      <c r="K318" s="204"/>
    </row>
    <row r="319" spans="1:11" ht="18" x14ac:dyDescent="0.25">
      <c r="A319" s="174"/>
      <c r="B319" s="201"/>
      <c r="C319" s="202"/>
      <c r="D319" s="203"/>
      <c r="E319" s="203"/>
      <c r="F319" s="170"/>
      <c r="G319" s="171"/>
      <c r="H319" s="211" t="s">
        <v>478</v>
      </c>
      <c r="I319" s="173"/>
      <c r="J319" s="211" t="s">
        <v>479</v>
      </c>
      <c r="K319" s="143"/>
    </row>
    <row r="320" spans="1:11" ht="18" x14ac:dyDescent="0.25">
      <c r="A320" s="174"/>
      <c r="B320" s="188"/>
      <c r="C320" s="162"/>
      <c r="D320" s="199"/>
      <c r="E320" s="199"/>
      <c r="F320" s="200"/>
      <c r="G320" s="179"/>
      <c r="H320" s="143"/>
      <c r="I320" s="143"/>
      <c r="J320" s="143"/>
      <c r="K320" s="143"/>
    </row>
    <row r="321" spans="1:20" ht="18" x14ac:dyDescent="0.25">
      <c r="A321" s="143"/>
      <c r="B321" s="143"/>
      <c r="C321" s="212"/>
      <c r="D321" s="143"/>
      <c r="E321" s="143"/>
      <c r="F321" s="143"/>
      <c r="G321" s="143"/>
      <c r="H321" s="143"/>
      <c r="I321" s="143"/>
      <c r="J321" s="143"/>
      <c r="K321" s="143"/>
    </row>
    <row r="322" spans="1:20" ht="18" x14ac:dyDescent="0.25">
      <c r="A322" s="143"/>
      <c r="B322" s="143"/>
      <c r="C322" s="144"/>
      <c r="D322" s="213"/>
      <c r="E322" s="143"/>
      <c r="F322" s="143"/>
      <c r="G322" s="143"/>
      <c r="H322" s="143"/>
      <c r="I322" s="143"/>
      <c r="J322" s="143"/>
      <c r="K322" s="143"/>
    </row>
    <row r="323" spans="1:20" ht="18" x14ac:dyDescent="0.25">
      <c r="A323" s="143"/>
      <c r="B323" s="143"/>
      <c r="C323" s="144"/>
      <c r="D323" s="143"/>
      <c r="E323" s="143"/>
      <c r="F323" s="143"/>
      <c r="G323" s="143"/>
      <c r="H323" s="143"/>
      <c r="I323" s="143"/>
      <c r="J323" s="143"/>
      <c r="K323" s="143"/>
      <c r="T323" s="217">
        <f>SUM(H318)</f>
        <v>0</v>
      </c>
    </row>
    <row r="324" spans="1:20" x14ac:dyDescent="0.2">
      <c r="H324" s="2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6AB0441316754392FDFDB754A5A6E8" ma:contentTypeVersion="3" ma:contentTypeDescription="Vytvoří nový dokument" ma:contentTypeScope="" ma:versionID="ea9586c613960bfe6047ce036e2acc50">
  <xsd:schema xmlns:xsd="http://www.w3.org/2001/XMLSchema" xmlns:xs="http://www.w3.org/2001/XMLSchema" xmlns:p="http://schemas.microsoft.com/office/2006/metadata/properties" xmlns:ns2="f496f388-f2d1-4a9d-ba9f-a899410eeff2" targetNamespace="http://schemas.microsoft.com/office/2006/metadata/properties" ma:root="true" ma:fieldsID="fcf80ff53c89d7a24e76a956caa5fd83" ns2:_="">
    <xsd:import namespace="f496f388-f2d1-4a9d-ba9f-a899410ee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6f388-f2d1-4a9d-ba9f-a899410ee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0BBF31-6358-4C8C-8F1C-BA4179F01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E56DA7-19A5-4F9E-AF43-5D7D7E85346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496f388-f2d1-4a9d-ba9f-a899410eeff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512BBE-EF6B-4ECF-969B-EEE6DF925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96f388-f2d1-4a9d-ba9f-a899410ee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52</vt:i4>
      </vt:variant>
    </vt:vector>
  </HeadingPairs>
  <TitlesOfParts>
    <vt:vector size="59" baseType="lpstr">
      <vt:lpstr>Stavba</vt:lpstr>
      <vt:lpstr>VzorPolozky</vt:lpstr>
      <vt:lpstr>VN ON</vt:lpstr>
      <vt:lpstr>Stavební</vt:lpstr>
      <vt:lpstr>Silnoproud</vt:lpstr>
      <vt:lpstr>SLP</vt:lpstr>
      <vt:lpstr>Chaldící boxy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Silnoproud!Názvy_tisku</vt:lpstr>
      <vt:lpstr>Stavební!Názvy_tisku</vt:lpstr>
      <vt:lpstr>'VN ON'!Názvy_tisku</vt:lpstr>
      <vt:lpstr>oadresa</vt:lpstr>
      <vt:lpstr>Stavba!Objednatel</vt:lpstr>
      <vt:lpstr>Stavba!Objekt</vt:lpstr>
      <vt:lpstr>Silnoproud!Oblast_tisku</vt:lpstr>
      <vt:lpstr>Stavba!Oblast_tisku</vt:lpstr>
      <vt:lpstr>Stavební!Oblast_tisku</vt:lpstr>
      <vt:lpstr>'VN ON'!Oblast_tisku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Manager/>
  <Company>RTS, a.s.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Auda</dc:creator>
  <cp:keywords/>
  <dc:description/>
  <cp:lastModifiedBy>Hudcová Michaela</cp:lastModifiedBy>
  <cp:revision/>
  <dcterms:created xsi:type="dcterms:W3CDTF">2009-04-08T07:15:50Z</dcterms:created>
  <dcterms:modified xsi:type="dcterms:W3CDTF">2025-11-04T13:54:09Z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0x0101008A6AB0441316754392FDFDB754A5A6E8</vt:lpwstr>
  </property>
</Properties>
</file>