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IO\ORI\Strategické investice\Investice ORI\SMLOUVY OIČ\AKCE\KU-AP_2023_CS výměna 6-ti myček\B2_ REALIZACE II\1. Zadání\"/>
    </mc:Choice>
  </mc:AlternateContent>
  <xr:revisionPtr revIDLastSave="0" documentId="8_{D3C4B78D-E8E4-45B2-A832-6169723BB7D0}" xr6:coauthVersionLast="47" xr6:coauthVersionMax="47" xr10:uidLastSave="{00000000-0000-0000-0000-000000000000}"/>
  <bookViews>
    <workbookView xWindow="510" yWindow="240" windowWidth="28065" windowHeight="15225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Slaboproud" sheetId="13" r:id="rId5"/>
  </sheets>
  <externalReferences>
    <externalReference r:id="rId6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Pol'!$A$1:$Y$216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17" i="13" l="1"/>
  <c r="F16" i="13"/>
  <c r="F15" i="13"/>
  <c r="F14" i="13"/>
  <c r="F13" i="13"/>
  <c r="F12" i="13"/>
  <c r="I55" i="1"/>
  <c r="BA127" i="12"/>
  <c r="BA16" i="12"/>
  <c r="Q8" i="12"/>
  <c r="G9" i="12"/>
  <c r="I9" i="12"/>
  <c r="I8" i="12" s="1"/>
  <c r="K9" i="12"/>
  <c r="K8" i="12" s="1"/>
  <c r="M9" i="12"/>
  <c r="O9" i="12"/>
  <c r="O8" i="12" s="1"/>
  <c r="Q9" i="12"/>
  <c r="V9" i="12"/>
  <c r="V8" i="12" s="1"/>
  <c r="G11" i="12"/>
  <c r="I11" i="12"/>
  <c r="K11" i="12"/>
  <c r="O11" i="12"/>
  <c r="Q11" i="12"/>
  <c r="V11" i="12"/>
  <c r="G12" i="12"/>
  <c r="G8" i="12" s="1"/>
  <c r="I52" i="1" s="1"/>
  <c r="I12" i="12"/>
  <c r="K12" i="12"/>
  <c r="O12" i="12"/>
  <c r="Q12" i="12"/>
  <c r="V12" i="12"/>
  <c r="I18" i="12"/>
  <c r="O18" i="12"/>
  <c r="G19" i="12"/>
  <c r="M19" i="12" s="1"/>
  <c r="I19" i="12"/>
  <c r="K19" i="12"/>
  <c r="K18" i="12" s="1"/>
  <c r="O19" i="12"/>
  <c r="Q19" i="12"/>
  <c r="Q18" i="12" s="1"/>
  <c r="V19" i="12"/>
  <c r="V18" i="12" s="1"/>
  <c r="G22" i="12"/>
  <c r="M22" i="12" s="1"/>
  <c r="I22" i="12"/>
  <c r="K22" i="12"/>
  <c r="O22" i="12"/>
  <c r="Q22" i="12"/>
  <c r="V22" i="12"/>
  <c r="G23" i="12"/>
  <c r="K23" i="12"/>
  <c r="O23" i="12"/>
  <c r="G24" i="12"/>
  <c r="M24" i="12" s="1"/>
  <c r="M23" i="12" s="1"/>
  <c r="I24" i="12"/>
  <c r="I23" i="12" s="1"/>
  <c r="K24" i="12"/>
  <c r="O24" i="12"/>
  <c r="Q24" i="12"/>
  <c r="Q23" i="12" s="1"/>
  <c r="V24" i="12"/>
  <c r="V23" i="12" s="1"/>
  <c r="K28" i="12"/>
  <c r="V28" i="12"/>
  <c r="G29" i="12"/>
  <c r="I29" i="12"/>
  <c r="K29" i="12"/>
  <c r="M29" i="12"/>
  <c r="O29" i="12"/>
  <c r="Q29" i="12"/>
  <c r="V29" i="12"/>
  <c r="G32" i="12"/>
  <c r="G28" i="12" s="1"/>
  <c r="I62" i="1" s="1"/>
  <c r="I32" i="12"/>
  <c r="K32" i="12"/>
  <c r="O32" i="12"/>
  <c r="O28" i="12" s="1"/>
  <c r="Q32" i="12"/>
  <c r="V32" i="12"/>
  <c r="G33" i="12"/>
  <c r="M33" i="12" s="1"/>
  <c r="I33" i="12"/>
  <c r="I28" i="12" s="1"/>
  <c r="K33" i="12"/>
  <c r="O33" i="12"/>
  <c r="Q33" i="12"/>
  <c r="Q28" i="12" s="1"/>
  <c r="V33" i="12"/>
  <c r="G34" i="12"/>
  <c r="I34" i="12"/>
  <c r="K34" i="12"/>
  <c r="O34" i="12"/>
  <c r="Q34" i="12"/>
  <c r="V34" i="12"/>
  <c r="G35" i="12"/>
  <c r="I35" i="12"/>
  <c r="K35" i="12"/>
  <c r="M35" i="12"/>
  <c r="M34" i="12" s="1"/>
  <c r="O35" i="12"/>
  <c r="Q35" i="12"/>
  <c r="V35" i="12"/>
  <c r="G39" i="12"/>
  <c r="K39" i="12"/>
  <c r="O39" i="12"/>
  <c r="V39" i="12"/>
  <c r="G40" i="12"/>
  <c r="I40" i="12"/>
  <c r="I39" i="12" s="1"/>
  <c r="K40" i="12"/>
  <c r="M40" i="12"/>
  <c r="M39" i="12" s="1"/>
  <c r="O40" i="12"/>
  <c r="Q40" i="12"/>
  <c r="Q39" i="12" s="1"/>
  <c r="V40" i="12"/>
  <c r="G42" i="12"/>
  <c r="I56" i="1" s="1"/>
  <c r="K42" i="12"/>
  <c r="O42" i="12"/>
  <c r="Q42" i="12"/>
  <c r="V42" i="12"/>
  <c r="G43" i="12"/>
  <c r="I43" i="12"/>
  <c r="I42" i="12" s="1"/>
  <c r="K43" i="12"/>
  <c r="M43" i="12"/>
  <c r="M42" i="12" s="1"/>
  <c r="O43" i="12"/>
  <c r="Q43" i="12"/>
  <c r="V43" i="12"/>
  <c r="G44" i="12"/>
  <c r="I57" i="1" s="1"/>
  <c r="K44" i="12"/>
  <c r="O44" i="12"/>
  <c r="V44" i="12"/>
  <c r="G45" i="12"/>
  <c r="M45" i="12" s="1"/>
  <c r="M44" i="12" s="1"/>
  <c r="I45" i="12"/>
  <c r="I44" i="12" s="1"/>
  <c r="K45" i="12"/>
  <c r="O45" i="12"/>
  <c r="Q45" i="12"/>
  <c r="Q44" i="12" s="1"/>
  <c r="V45" i="12"/>
  <c r="K46" i="12"/>
  <c r="V46" i="12"/>
  <c r="G47" i="12"/>
  <c r="I47" i="12"/>
  <c r="I46" i="12" s="1"/>
  <c r="K47" i="12"/>
  <c r="M47" i="12"/>
  <c r="O47" i="12"/>
  <c r="Q47" i="12"/>
  <c r="Q46" i="12" s="1"/>
  <c r="V47" i="12"/>
  <c r="G52" i="12"/>
  <c r="G46" i="12" s="1"/>
  <c r="I61" i="1" s="1"/>
  <c r="I52" i="12"/>
  <c r="K52" i="12"/>
  <c r="O52" i="12"/>
  <c r="O46" i="12" s="1"/>
  <c r="Q52" i="12"/>
  <c r="V52" i="12"/>
  <c r="Q53" i="12"/>
  <c r="G54" i="12"/>
  <c r="I54" i="12"/>
  <c r="K54" i="12"/>
  <c r="K53" i="12" s="1"/>
  <c r="O54" i="12"/>
  <c r="O53" i="12" s="1"/>
  <c r="Q54" i="12"/>
  <c r="V54" i="12"/>
  <c r="V53" i="12" s="1"/>
  <c r="G56" i="12"/>
  <c r="I56" i="12"/>
  <c r="K56" i="12"/>
  <c r="M56" i="12"/>
  <c r="O56" i="12"/>
  <c r="Q56" i="12"/>
  <c r="V56" i="12"/>
  <c r="G58" i="12"/>
  <c r="M58" i="12" s="1"/>
  <c r="I58" i="12"/>
  <c r="K58" i="12"/>
  <c r="O58" i="12"/>
  <c r="Q58" i="12"/>
  <c r="V58" i="12"/>
  <c r="G60" i="12"/>
  <c r="M60" i="12" s="1"/>
  <c r="I60" i="12"/>
  <c r="I53" i="12" s="1"/>
  <c r="K60" i="12"/>
  <c r="O60" i="12"/>
  <c r="Q60" i="12"/>
  <c r="V60" i="12"/>
  <c r="G65" i="12"/>
  <c r="M65" i="12" s="1"/>
  <c r="I65" i="12"/>
  <c r="K65" i="12"/>
  <c r="O65" i="12"/>
  <c r="Q65" i="12"/>
  <c r="V65" i="12"/>
  <c r="I72" i="12"/>
  <c r="Q72" i="12"/>
  <c r="G73" i="12"/>
  <c r="G72" i="12" s="1"/>
  <c r="I59" i="1" s="1"/>
  <c r="I73" i="12"/>
  <c r="K73" i="12"/>
  <c r="K72" i="12" s="1"/>
  <c r="O73" i="12"/>
  <c r="O72" i="12" s="1"/>
  <c r="Q73" i="12"/>
  <c r="V73" i="12"/>
  <c r="V72" i="12" s="1"/>
  <c r="G74" i="12"/>
  <c r="I74" i="12"/>
  <c r="Q74" i="12"/>
  <c r="G75" i="12"/>
  <c r="M75" i="12" s="1"/>
  <c r="M74" i="12" s="1"/>
  <c r="I75" i="12"/>
  <c r="K75" i="12"/>
  <c r="K74" i="12" s="1"/>
  <c r="O75" i="12"/>
  <c r="O74" i="12" s="1"/>
  <c r="Q75" i="12"/>
  <c r="V75" i="12"/>
  <c r="V74" i="12" s="1"/>
  <c r="I79" i="12"/>
  <c r="K79" i="12"/>
  <c r="Q79" i="12"/>
  <c r="G80" i="12"/>
  <c r="G79" i="12" s="1"/>
  <c r="I80" i="12"/>
  <c r="K80" i="12"/>
  <c r="O80" i="12"/>
  <c r="O79" i="12" s="1"/>
  <c r="Q80" i="12"/>
  <c r="V80" i="12"/>
  <c r="V79" i="12" s="1"/>
  <c r="I82" i="12"/>
  <c r="O82" i="12"/>
  <c r="Q82" i="12"/>
  <c r="G83" i="12"/>
  <c r="M83" i="12" s="1"/>
  <c r="M82" i="12" s="1"/>
  <c r="I83" i="12"/>
  <c r="K83" i="12"/>
  <c r="K82" i="12" s="1"/>
  <c r="O83" i="12"/>
  <c r="Q83" i="12"/>
  <c r="V83" i="12"/>
  <c r="V82" i="12" s="1"/>
  <c r="I84" i="12"/>
  <c r="Q84" i="12"/>
  <c r="V84" i="12"/>
  <c r="G85" i="12"/>
  <c r="G84" i="12" s="1"/>
  <c r="I85" i="12"/>
  <c r="K85" i="12"/>
  <c r="K84" i="12" s="1"/>
  <c r="O85" i="12"/>
  <c r="O84" i="12" s="1"/>
  <c r="Q85" i="12"/>
  <c r="V85" i="12"/>
  <c r="G86" i="12"/>
  <c r="I86" i="12"/>
  <c r="Q86" i="12"/>
  <c r="G87" i="12"/>
  <c r="M87" i="12" s="1"/>
  <c r="I87" i="12"/>
  <c r="K87" i="12"/>
  <c r="K86" i="12" s="1"/>
  <c r="O87" i="12"/>
  <c r="O86" i="12" s="1"/>
  <c r="Q87" i="12"/>
  <c r="V87" i="12"/>
  <c r="V86" i="12" s="1"/>
  <c r="G88" i="12"/>
  <c r="M88" i="12" s="1"/>
  <c r="M86" i="12" s="1"/>
  <c r="I88" i="12"/>
  <c r="K88" i="12"/>
  <c r="O88" i="12"/>
  <c r="Q88" i="12"/>
  <c r="V88" i="12"/>
  <c r="G91" i="12"/>
  <c r="K91" i="12"/>
  <c r="O91" i="12"/>
  <c r="V91" i="12"/>
  <c r="G92" i="12"/>
  <c r="M92" i="12" s="1"/>
  <c r="M91" i="12" s="1"/>
  <c r="I92" i="12"/>
  <c r="I91" i="12" s="1"/>
  <c r="K92" i="12"/>
  <c r="O92" i="12"/>
  <c r="Q92" i="12"/>
  <c r="Q91" i="12" s="1"/>
  <c r="V92" i="12"/>
  <c r="K93" i="12"/>
  <c r="V93" i="12"/>
  <c r="G94" i="12"/>
  <c r="I94" i="12"/>
  <c r="I93" i="12" s="1"/>
  <c r="K94" i="12"/>
  <c r="M94" i="12"/>
  <c r="O94" i="12"/>
  <c r="Q94" i="12"/>
  <c r="V94" i="12"/>
  <c r="G97" i="12"/>
  <c r="M97" i="12" s="1"/>
  <c r="I97" i="12"/>
  <c r="K97" i="12"/>
  <c r="O97" i="12"/>
  <c r="O93" i="12" s="1"/>
  <c r="Q97" i="12"/>
  <c r="V97" i="12"/>
  <c r="G99" i="12"/>
  <c r="M99" i="12" s="1"/>
  <c r="I99" i="12"/>
  <c r="K99" i="12"/>
  <c r="O99" i="12"/>
  <c r="Q99" i="12"/>
  <c r="Q93" i="12" s="1"/>
  <c r="V99" i="12"/>
  <c r="K100" i="12"/>
  <c r="O100" i="12"/>
  <c r="V100" i="12"/>
  <c r="G101" i="12"/>
  <c r="M101" i="12" s="1"/>
  <c r="I101" i="12"/>
  <c r="I100" i="12" s="1"/>
  <c r="K101" i="12"/>
  <c r="O101" i="12"/>
  <c r="Q101" i="12"/>
  <c r="Q100" i="12" s="1"/>
  <c r="V101" i="12"/>
  <c r="G104" i="12"/>
  <c r="I104" i="12"/>
  <c r="K104" i="12"/>
  <c r="O104" i="12"/>
  <c r="Q104" i="12"/>
  <c r="V104" i="12"/>
  <c r="I107" i="12"/>
  <c r="Q107" i="12"/>
  <c r="G108" i="12"/>
  <c r="M108" i="12" s="1"/>
  <c r="I108" i="12"/>
  <c r="K108" i="12"/>
  <c r="K107" i="12" s="1"/>
  <c r="O108" i="12"/>
  <c r="O107" i="12" s="1"/>
  <c r="Q108" i="12"/>
  <c r="V108" i="12"/>
  <c r="V107" i="12" s="1"/>
  <c r="G109" i="12"/>
  <c r="I109" i="12"/>
  <c r="K109" i="12"/>
  <c r="M109" i="12"/>
  <c r="O109" i="12"/>
  <c r="Q109" i="12"/>
  <c r="V109" i="12"/>
  <c r="G110" i="12"/>
  <c r="I110" i="12"/>
  <c r="K110" i="12"/>
  <c r="M110" i="12"/>
  <c r="O110" i="12"/>
  <c r="Q110" i="12"/>
  <c r="V110" i="12"/>
  <c r="G112" i="12"/>
  <c r="G111" i="12" s="1"/>
  <c r="I64" i="1" s="1"/>
  <c r="I112" i="12"/>
  <c r="K112" i="12"/>
  <c r="K111" i="12" s="1"/>
  <c r="O112" i="12"/>
  <c r="O111" i="12" s="1"/>
  <c r="Q112" i="12"/>
  <c r="V112" i="12"/>
  <c r="V111" i="12" s="1"/>
  <c r="G113" i="12"/>
  <c r="M113" i="12" s="1"/>
  <c r="I113" i="12"/>
  <c r="K113" i="12"/>
  <c r="O113" i="12"/>
  <c r="Q113" i="12"/>
  <c r="V113" i="12"/>
  <c r="G115" i="12"/>
  <c r="M115" i="12" s="1"/>
  <c r="I115" i="12"/>
  <c r="K115" i="12"/>
  <c r="O115" i="12"/>
  <c r="Q115" i="12"/>
  <c r="V115" i="12"/>
  <c r="G117" i="12"/>
  <c r="M117" i="12" s="1"/>
  <c r="I117" i="12"/>
  <c r="I111" i="12" s="1"/>
  <c r="K117" i="12"/>
  <c r="O117" i="12"/>
  <c r="Q117" i="12"/>
  <c r="V117" i="12"/>
  <c r="G118" i="12"/>
  <c r="M118" i="12" s="1"/>
  <c r="I118" i="12"/>
  <c r="K118" i="12"/>
  <c r="O118" i="12"/>
  <c r="Q118" i="12"/>
  <c r="V118" i="12"/>
  <c r="G124" i="12"/>
  <c r="I124" i="12"/>
  <c r="K124" i="12"/>
  <c r="M124" i="12"/>
  <c r="O124" i="12"/>
  <c r="Q124" i="12"/>
  <c r="V124" i="12"/>
  <c r="G125" i="12"/>
  <c r="I125" i="12"/>
  <c r="K125" i="12"/>
  <c r="M125" i="12"/>
  <c r="O125" i="12"/>
  <c r="Q125" i="12"/>
  <c r="V125" i="12"/>
  <c r="G128" i="12"/>
  <c r="M128" i="12" s="1"/>
  <c r="I128" i="12"/>
  <c r="K128" i="12"/>
  <c r="O128" i="12"/>
  <c r="Q128" i="12"/>
  <c r="Q111" i="12" s="1"/>
  <c r="V128" i="12"/>
  <c r="K129" i="12"/>
  <c r="O129" i="12"/>
  <c r="V129" i="12"/>
  <c r="G130" i="12"/>
  <c r="M130" i="12" s="1"/>
  <c r="I130" i="12"/>
  <c r="I129" i="12" s="1"/>
  <c r="K130" i="12"/>
  <c r="O130" i="12"/>
  <c r="Q130" i="12"/>
  <c r="Q129" i="12" s="1"/>
  <c r="V130" i="12"/>
  <c r="G133" i="12"/>
  <c r="G129" i="12" s="1"/>
  <c r="I65" i="1" s="1"/>
  <c r="I133" i="12"/>
  <c r="K133" i="12"/>
  <c r="O133" i="12"/>
  <c r="Q133" i="12"/>
  <c r="V133" i="12"/>
  <c r="I135" i="12"/>
  <c r="G136" i="12"/>
  <c r="M136" i="12" s="1"/>
  <c r="I136" i="12"/>
  <c r="K136" i="12"/>
  <c r="K135" i="12" s="1"/>
  <c r="O136" i="12"/>
  <c r="O135" i="12" s="1"/>
  <c r="Q136" i="12"/>
  <c r="V136" i="12"/>
  <c r="V135" i="12" s="1"/>
  <c r="G138" i="12"/>
  <c r="M138" i="12" s="1"/>
  <c r="I138" i="12"/>
  <c r="K138" i="12"/>
  <c r="O138" i="12"/>
  <c r="Q138" i="12"/>
  <c r="V138" i="12"/>
  <c r="G149" i="12"/>
  <c r="I149" i="12"/>
  <c r="K149" i="12"/>
  <c r="M149" i="12"/>
  <c r="O149" i="12"/>
  <c r="Q149" i="12"/>
  <c r="V149" i="12"/>
  <c r="G150" i="12"/>
  <c r="M150" i="12" s="1"/>
  <c r="I150" i="12"/>
  <c r="K150" i="12"/>
  <c r="O150" i="12"/>
  <c r="Q150" i="12"/>
  <c r="Q135" i="12" s="1"/>
  <c r="V150" i="12"/>
  <c r="G152" i="12"/>
  <c r="I68" i="1" s="1"/>
  <c r="K152" i="12"/>
  <c r="O152" i="12"/>
  <c r="Q152" i="12"/>
  <c r="V152" i="12"/>
  <c r="G153" i="12"/>
  <c r="I153" i="12"/>
  <c r="I152" i="12" s="1"/>
  <c r="K153" i="12"/>
  <c r="M153" i="12"/>
  <c r="M152" i="12" s="1"/>
  <c r="O153" i="12"/>
  <c r="Q153" i="12"/>
  <c r="V153" i="12"/>
  <c r="G154" i="12"/>
  <c r="I69" i="1" s="1"/>
  <c r="K154" i="12"/>
  <c r="O154" i="12"/>
  <c r="V154" i="12"/>
  <c r="G155" i="12"/>
  <c r="M155" i="12" s="1"/>
  <c r="M154" i="12" s="1"/>
  <c r="I155" i="12"/>
  <c r="I154" i="12" s="1"/>
  <c r="K155" i="12"/>
  <c r="O155" i="12"/>
  <c r="Q155" i="12"/>
  <c r="Q154" i="12" s="1"/>
  <c r="V155" i="12"/>
  <c r="G157" i="12"/>
  <c r="I157" i="12"/>
  <c r="K157" i="12"/>
  <c r="M157" i="12"/>
  <c r="O157" i="12"/>
  <c r="Q157" i="12"/>
  <c r="Q156" i="12" s="1"/>
  <c r="V157" i="12"/>
  <c r="G158" i="12"/>
  <c r="I158" i="12"/>
  <c r="K158" i="12"/>
  <c r="M158" i="12"/>
  <c r="O158" i="12"/>
  <c r="O156" i="12" s="1"/>
  <c r="Q158" i="12"/>
  <c r="V158" i="12"/>
  <c r="G159" i="12"/>
  <c r="I159" i="12"/>
  <c r="K159" i="12"/>
  <c r="M159" i="12"/>
  <c r="O159" i="12"/>
  <c r="Q159" i="12"/>
  <c r="V159" i="12"/>
  <c r="G160" i="12"/>
  <c r="M160" i="12" s="1"/>
  <c r="I160" i="12"/>
  <c r="K160" i="12"/>
  <c r="O160" i="12"/>
  <c r="Q160" i="12"/>
  <c r="V160" i="12"/>
  <c r="V156" i="12" s="1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I156" i="12" s="1"/>
  <c r="K163" i="12"/>
  <c r="O163" i="12"/>
  <c r="Q163" i="12"/>
  <c r="V163" i="12"/>
  <c r="G164" i="12"/>
  <c r="M164" i="12" s="1"/>
  <c r="I164" i="12"/>
  <c r="K164" i="12"/>
  <c r="K156" i="12" s="1"/>
  <c r="O164" i="12"/>
  <c r="Q164" i="12"/>
  <c r="V164" i="12"/>
  <c r="G165" i="12"/>
  <c r="M165" i="12" s="1"/>
  <c r="I165" i="12"/>
  <c r="K165" i="12"/>
  <c r="O165" i="12"/>
  <c r="Q165" i="12"/>
  <c r="V165" i="12"/>
  <c r="G168" i="12"/>
  <c r="I168" i="12"/>
  <c r="K168" i="12"/>
  <c r="M168" i="12"/>
  <c r="O168" i="12"/>
  <c r="Q168" i="12"/>
  <c r="V168" i="12"/>
  <c r="G169" i="12"/>
  <c r="M169" i="12" s="1"/>
  <c r="I169" i="12"/>
  <c r="K169" i="12"/>
  <c r="O169" i="12"/>
  <c r="Q169" i="12"/>
  <c r="V169" i="12"/>
  <c r="G171" i="12"/>
  <c r="M171" i="12" s="1"/>
  <c r="I171" i="12"/>
  <c r="K171" i="12"/>
  <c r="O171" i="12"/>
  <c r="Q171" i="12"/>
  <c r="V171" i="12"/>
  <c r="G173" i="12"/>
  <c r="I173" i="12"/>
  <c r="K173" i="12"/>
  <c r="M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M175" i="12" s="1"/>
  <c r="I175" i="12"/>
  <c r="K175" i="12"/>
  <c r="O175" i="12"/>
  <c r="Q175" i="12"/>
  <c r="V175" i="12"/>
  <c r="G177" i="12"/>
  <c r="I71" i="1" s="1"/>
  <c r="I177" i="12"/>
  <c r="K177" i="12"/>
  <c r="V177" i="12"/>
  <c r="G178" i="12"/>
  <c r="M178" i="12" s="1"/>
  <c r="I178" i="12"/>
  <c r="K178" i="12"/>
  <c r="O178" i="12"/>
  <c r="Q178" i="12"/>
  <c r="Q177" i="12" s="1"/>
  <c r="V178" i="12"/>
  <c r="G181" i="12"/>
  <c r="I181" i="12"/>
  <c r="K181" i="12"/>
  <c r="M181" i="12"/>
  <c r="O181" i="12"/>
  <c r="O177" i="12" s="1"/>
  <c r="Q181" i="12"/>
  <c r="V181" i="12"/>
  <c r="Q182" i="12"/>
  <c r="G183" i="12"/>
  <c r="I183" i="12"/>
  <c r="K183" i="12"/>
  <c r="K182" i="12" s="1"/>
  <c r="O183" i="12"/>
  <c r="Q183" i="12"/>
  <c r="V183" i="12"/>
  <c r="V182" i="12" s="1"/>
  <c r="G186" i="12"/>
  <c r="M186" i="12" s="1"/>
  <c r="I186" i="12"/>
  <c r="K186" i="12"/>
  <c r="O186" i="12"/>
  <c r="Q186" i="12"/>
  <c r="V186" i="12"/>
  <c r="G187" i="12"/>
  <c r="M187" i="12" s="1"/>
  <c r="I187" i="12"/>
  <c r="K187" i="12"/>
  <c r="O187" i="12"/>
  <c r="Q187" i="12"/>
  <c r="V187" i="12"/>
  <c r="G188" i="12"/>
  <c r="M188" i="12" s="1"/>
  <c r="I188" i="12"/>
  <c r="I182" i="12" s="1"/>
  <c r="K188" i="12"/>
  <c r="O188" i="12"/>
  <c r="Q188" i="12"/>
  <c r="V188" i="12"/>
  <c r="G189" i="12"/>
  <c r="M189" i="12" s="1"/>
  <c r="I189" i="12"/>
  <c r="K189" i="12"/>
  <c r="O189" i="12"/>
  <c r="Q189" i="12"/>
  <c r="V189" i="12"/>
  <c r="G190" i="12"/>
  <c r="M190" i="12" s="1"/>
  <c r="I190" i="12"/>
  <c r="K190" i="12"/>
  <c r="O190" i="12"/>
  <c r="Q190" i="12"/>
  <c r="V190" i="12"/>
  <c r="G193" i="12"/>
  <c r="M193" i="12" s="1"/>
  <c r="I193" i="12"/>
  <c r="K193" i="12"/>
  <c r="O193" i="12"/>
  <c r="O182" i="12" s="1"/>
  <c r="Q193" i="12"/>
  <c r="V193" i="12"/>
  <c r="I195" i="12"/>
  <c r="O195" i="12"/>
  <c r="Q195" i="12"/>
  <c r="G196" i="12"/>
  <c r="G195" i="12" s="1"/>
  <c r="I74" i="1" s="1"/>
  <c r="I19" i="1" s="1"/>
  <c r="I196" i="12"/>
  <c r="K196" i="12"/>
  <c r="K195" i="12" s="1"/>
  <c r="O196" i="12"/>
  <c r="Q196" i="12"/>
  <c r="V196" i="12"/>
  <c r="V195" i="12" s="1"/>
  <c r="G198" i="12"/>
  <c r="I198" i="12"/>
  <c r="K198" i="12"/>
  <c r="M198" i="12"/>
  <c r="O198" i="12"/>
  <c r="Q198" i="12"/>
  <c r="V198" i="12"/>
  <c r="G200" i="12"/>
  <c r="M200" i="12" s="1"/>
  <c r="I200" i="12"/>
  <c r="K200" i="12"/>
  <c r="O200" i="12"/>
  <c r="Q200" i="12"/>
  <c r="V200" i="12"/>
  <c r="AE206" i="12"/>
  <c r="F40" i="1" s="1"/>
  <c r="I20" i="1"/>
  <c r="J28" i="1"/>
  <c r="J26" i="1"/>
  <c r="G38" i="1"/>
  <c r="F38" i="1"/>
  <c r="J23" i="1"/>
  <c r="J24" i="1"/>
  <c r="J25" i="1"/>
  <c r="J27" i="1"/>
  <c r="E24" i="1"/>
  <c r="E26" i="1"/>
  <c r="F18" i="13" l="1"/>
  <c r="I72" i="1" s="1"/>
  <c r="G182" i="12"/>
  <c r="I73" i="1" s="1"/>
  <c r="M177" i="12"/>
  <c r="G135" i="12"/>
  <c r="I67" i="1" s="1"/>
  <c r="M135" i="12"/>
  <c r="M112" i="12"/>
  <c r="M111" i="12" s="1"/>
  <c r="M107" i="12"/>
  <c r="G100" i="12"/>
  <c r="I60" i="1" s="1"/>
  <c r="G93" i="12"/>
  <c r="I66" i="1" s="1"/>
  <c r="G53" i="12"/>
  <c r="I58" i="1" s="1"/>
  <c r="AF206" i="12"/>
  <c r="G40" i="1" s="1"/>
  <c r="H40" i="1" s="1"/>
  <c r="I40" i="1" s="1"/>
  <c r="M18" i="12"/>
  <c r="G18" i="12"/>
  <c r="I53" i="1" s="1"/>
  <c r="M11" i="12"/>
  <c r="F41" i="1"/>
  <c r="F39" i="1"/>
  <c r="F42" i="1" s="1"/>
  <c r="G23" i="1" s="1"/>
  <c r="A23" i="1" s="1"/>
  <c r="M156" i="12"/>
  <c r="M46" i="12"/>
  <c r="M93" i="12"/>
  <c r="G107" i="12"/>
  <c r="I63" i="1" s="1"/>
  <c r="M85" i="12"/>
  <c r="M84" i="12" s="1"/>
  <c r="G82" i="12"/>
  <c r="I54" i="1" s="1"/>
  <c r="M73" i="12"/>
  <c r="M72" i="12" s="1"/>
  <c r="M52" i="12"/>
  <c r="G156" i="12"/>
  <c r="I70" i="1" s="1"/>
  <c r="I18" i="1" s="1"/>
  <c r="M196" i="12"/>
  <c r="M195" i="12" s="1"/>
  <c r="M183" i="12"/>
  <c r="M182" i="12" s="1"/>
  <c r="M54" i="12"/>
  <c r="M53" i="12" s="1"/>
  <c r="M133" i="12"/>
  <c r="M129" i="12" s="1"/>
  <c r="M104" i="12"/>
  <c r="M100" i="12" s="1"/>
  <c r="M80" i="12"/>
  <c r="M79" i="12" s="1"/>
  <c r="M32" i="12"/>
  <c r="M28" i="12" s="1"/>
  <c r="M12" i="12"/>
  <c r="M8" i="12" s="1"/>
  <c r="I17" i="1" l="1"/>
  <c r="I75" i="1"/>
  <c r="J72" i="1" s="1"/>
  <c r="G39" i="1"/>
  <c r="H39" i="1" s="1"/>
  <c r="G41" i="1"/>
  <c r="H41" i="1" s="1"/>
  <c r="I41" i="1" s="1"/>
  <c r="I16" i="1"/>
  <c r="G206" i="12"/>
  <c r="A24" i="1"/>
  <c r="G24" i="1"/>
  <c r="I21" i="1" l="1"/>
  <c r="J65" i="1"/>
  <c r="J52" i="1"/>
  <c r="J68" i="1"/>
  <c r="J54" i="1"/>
  <c r="J74" i="1"/>
  <c r="J53" i="1"/>
  <c r="J58" i="1"/>
  <c r="J59" i="1"/>
  <c r="J55" i="1"/>
  <c r="J61" i="1"/>
  <c r="J67" i="1"/>
  <c r="J63" i="1"/>
  <c r="J56" i="1"/>
  <c r="J62" i="1"/>
  <c r="J71" i="1"/>
  <c r="J73" i="1"/>
  <c r="J70" i="1"/>
  <c r="G42" i="1"/>
  <c r="A25" i="1" s="1"/>
  <c r="A26" i="1" s="1"/>
  <c r="J57" i="1"/>
  <c r="J64" i="1"/>
  <c r="J66" i="1"/>
  <c r="J60" i="1"/>
  <c r="J69" i="1"/>
  <c r="H42" i="1"/>
  <c r="I39" i="1"/>
  <c r="I42" i="1" s="1"/>
  <c r="J75" i="1" l="1"/>
  <c r="G26" i="1"/>
  <c r="A27" i="1" s="1"/>
  <c r="A29" i="1" s="1"/>
  <c r="G28" i="1"/>
  <c r="J41" i="1"/>
  <c r="J39" i="1"/>
  <c r="J42" i="1" s="1"/>
  <c r="J40" i="1"/>
  <c r="G29" i="1" l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BD76A4D7-6380-491C-91EB-6A7B94B1B8C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28022C6-2385-4706-B56B-DF9996D81AE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<sst xmlns="http://schemas.openxmlformats.org/spreadsheetml/2006/main" count="1107" uniqueCount="429">
  <si>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</si>
  <si>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</si>
  <si>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</si>
  <si>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</si>
  <si>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</si>
  <si>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</si>
  <si>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</si>
  <si>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</si>
  <si>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</si>
  <si>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</si>
  <si>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</si>
  <si>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</si>
  <si>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</si>
  <si>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</si>
  <si>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</si>
  <si>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</si>
  <si>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</si>
  <si>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</si>
  <si>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</si>
  <si>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</si>
  <si>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</si>
  <si>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</si>
  <si>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</si>
  <si>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</si>
  <si>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</si>
  <si>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</si>
  <si>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</si>
  <si>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</si>
  <si>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</si>
  <si>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</si>
  <si>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</si>
  <si>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</si>
  <si>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</si>
  <si>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</si>
  <si>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</si>
  <si>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</si>
  <si>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</si>
  <si>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</si>
  <si>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</si>
  <si>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</si>
  <si>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</si>
  <si>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</si>
  <si>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</si>
  <si>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</si>
  <si>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Stavební připravenost pro myčky</t>
  </si>
  <si>
    <t>Budova CH</t>
  </si>
  <si>
    <t>Objekt:</t>
  </si>
  <si>
    <t>Rozpočet:</t>
  </si>
  <si>
    <t>56</t>
  </si>
  <si>
    <t>Fn Brno</t>
  </si>
  <si>
    <t>Stavba</t>
  </si>
  <si>
    <t>Celkem za stavbu</t>
  </si>
  <si>
    <t>CZK</t>
  </si>
  <si>
    <t>#POPS</t>
  </si>
  <si>
    <t>Popis stavby: 56 - Fn Brno</t>
  </si>
  <si>
    <t>#POPO</t>
  </si>
  <si>
    <t>Popis objektu: 01 - Budova CH</t>
  </si>
  <si>
    <t>#POPR</t>
  </si>
  <si>
    <t>Popis rozpočtu: 01 - Stavební připravenost pro myčky</t>
  </si>
  <si>
    <t>Rekapitulace dílů</t>
  </si>
  <si>
    <t>Typ dílu</t>
  </si>
  <si>
    <t>342</t>
  </si>
  <si>
    <t>Stěny a příčky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</si>
  <si>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</si>
  <si>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</si>
  <si>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</si>
  <si>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</si>
  <si>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</si>
  <si>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</si>
  <si>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</si>
  <si>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</si>
  <si>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</si>
  <si>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</si>
  <si>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</si>
  <si>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</si>
  <si>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</si>
  <si>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</si>
  <si>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721</t>
  </si>
  <si>
    <t>Vnitřní kanalizace</t>
  </si>
  <si>
    <t>722</t>
  </si>
  <si>
    <t>Vnitřní vodovod</t>
  </si>
  <si>
    <t>728</t>
  </si>
  <si>
    <t>Vzduchotechnika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</si>
  <si>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</si>
  <si>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</si>
  <si>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</si>
  <si>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</si>
  <si>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</si>
  <si>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</si>
  <si>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</si>
  <si>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</si>
  <si>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</si>
  <si>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</si>
  <si>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</si>
  <si>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</si>
  <si>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</si>
  <si>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</si>
  <si>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</si>
  <si>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</si>
  <si>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M23</t>
  </si>
  <si>
    <t>Montáže potrubí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</si>
  <si>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</si>
  <si>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</si>
  <si>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</si>
  <si>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</si>
  <si>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</si>
  <si>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</si>
  <si>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</si>
  <si>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</si>
  <si>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</si>
  <si>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</si>
  <si>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</si>
  <si>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</si>
  <si>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</si>
  <si>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</si>
  <si>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</si>
  <si>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</si>
  <si>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</si>
  <si>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</si>
  <si>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</si>
  <si>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</si>
  <si>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</si>
  <si>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</si>
  <si>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</si>
  <si>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</si>
  <si>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</si>
  <si>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</si>
  <si>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</si>
  <si>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</si>
  <si>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</si>
  <si>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</si>
  <si>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</si>
  <si>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</si>
  <si>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</si>
  <si>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342011123R00</t>
  </si>
  <si>
    <t>Příčka SDK tl. 75 mm,OK,1x oplášť.,RBI 12,5,bez izol provizorní příčka zaklopená z vnější strany bez tmelení, pouze s přelepením spár</t>
  </si>
  <si>
    <t>m2</t>
  </si>
  <si>
    <t>RTS 25/ II</t>
  </si>
  <si>
    <t>Indiv</t>
  </si>
  <si>
    <t>Běžná</t>
  </si>
  <si>
    <t>POL1_1</t>
  </si>
  <si>
    <t>Provizorní příčka pro zajištění provozu sterilizace při provádění stavebních prací</t>
  </si>
  <si>
    <t>POP</t>
  </si>
  <si>
    <t>342012221RT1</t>
  </si>
  <si>
    <t>Příčka SDK tl.100 mm,ocel.kce,1x oplášť.,RB 12,5mm izolace tloušťky 50 mm</t>
  </si>
  <si>
    <t>347013114RZ1</t>
  </si>
  <si>
    <t>Předstěna sádrokartonová tl. 55 mm, 1x ocelová konstrukce CD, izolace, 1x opláštěná, RFI tl. 12,5 mm bez dodávky izolace</t>
  </si>
  <si>
    <t>Práce</t>
  </si>
  <si>
    <t>POL1_</t>
  </si>
  <si>
    <t>- nezbytné úpravy desek na příslušný rozměr</t>
  </si>
  <si>
    <t>- úpravy rohů, koutů a hran konstrukcí ze sádrokartonu</t>
  </si>
  <si>
    <t>- standardního tmelení Q2, to je: základní tmelení Q1+ dodatečné tmelení (tmelení najemno) a případné přebroušení.</t>
  </si>
  <si>
    <t>opláštění sloupu : (1+1+1+1)*3,5</t>
  </si>
  <si>
    <t>VV</t>
  </si>
  <si>
    <t>612403388R00</t>
  </si>
  <si>
    <t>Hrubá výplň rýh ve stěnách do 15x15cm maltou z SMS</t>
  </si>
  <si>
    <t>m</t>
  </si>
  <si>
    <t>25</t>
  </si>
  <si>
    <t>40,7</t>
  </si>
  <si>
    <t>612425931RT2</t>
  </si>
  <si>
    <t>Omítka vápenná vnitřního ostění - štuková s použitím suché maltové směsi</t>
  </si>
  <si>
    <t>721176101R00</t>
  </si>
  <si>
    <t>Potrubí HT připojovací, D 32 x 1,8 mm</t>
  </si>
  <si>
    <t>Provedení odvodnění kondenzátů VZT</t>
  </si>
  <si>
    <t>včetně tvarovek a napojení do stoupaček</t>
  </si>
  <si>
    <t>odvod kondenzátu : 6*20</t>
  </si>
  <si>
    <t>728RX1</t>
  </si>
  <si>
    <t>D + M zaslepení vývodů VZT ( flexi potrubí prům 100 )</t>
  </si>
  <si>
    <t xml:space="preserve">ks    </t>
  </si>
  <si>
    <t>Vlastní</t>
  </si>
  <si>
    <t>3 ks původně pro nové myčky - nebudou využity</t>
  </si>
  <si>
    <t>4 ks po demontáži stáv. myček</t>
  </si>
  <si>
    <t>728RX3</t>
  </si>
  <si>
    <t>D + M anemostatu do kazetového podhledu včetně dopojení potrubí</t>
  </si>
  <si>
    <t>728RX2</t>
  </si>
  <si>
    <t>Posun anemostatu, včetně úpravy potrubí v kazetovém podhledu</t>
  </si>
  <si>
    <t>642942111RT4</t>
  </si>
  <si>
    <t>Osazení zárubní dveřních ocelových, pl. do 2,5 m2 včetně dodávky zárubně 800 x 1970 x 100 mm</t>
  </si>
  <si>
    <t>kus</t>
  </si>
  <si>
    <t>1x do provizorní příčky</t>
  </si>
  <si>
    <t>Dodávka a montáž plastového okna, fix, vel. 800x1000</t>
  </si>
  <si>
    <t>1x do sdk příčky pro prosvětlení prostor</t>
  </si>
  <si>
    <t>962036412R00</t>
  </si>
  <si>
    <t>Demontáž SDK předstěny, 1x kov.kce, 1x oplášť.12,5 mm</t>
  </si>
  <si>
    <t>sloup : (1,5+1,5+0,9+0,9)*3,5</t>
  </si>
  <si>
    <t>941955001R00</t>
  </si>
  <si>
    <t>Lešení lehké pomocné, výška podlahy do 1,2 m</t>
  </si>
  <si>
    <t>952901111R00</t>
  </si>
  <si>
    <t>Vyčištění budov o výšce podlaží do 4 m, včetně provádění denního úklidu staveniště</t>
  </si>
  <si>
    <t>722178115RT1</t>
  </si>
  <si>
    <t xml:space="preserve">Potrubí vícevrstvé vodovodní IVAR.ALPEX-DUO, lisovaný spoj </t>
  </si>
  <si>
    <t>Včetně pomocného lešení o výšce podlahy do 1900 mm a pro zatížení do 1,5 kPa.</t>
  </si>
  <si>
    <t>Bez zednických výpomocí.</t>
  </si>
  <si>
    <t>náhrada za pp-r : 210</t>
  </si>
  <si>
    <t>mycí kout : 5*2*2</t>
  </si>
  <si>
    <t>722RX1</t>
  </si>
  <si>
    <t>Demontáž uzávěrů vody vč. dvířek, zapravení</t>
  </si>
  <si>
    <t>soubor</t>
  </si>
  <si>
    <t>970051130R00</t>
  </si>
  <si>
    <t>Vrtání jádrové do ŽB do D 130 mm ( tloušťka ŽB stropu cca 400 mm ) celkem 12 otvorů</t>
  </si>
  <si>
    <t>Nutné provádět o víkendech z důvodu provozu op. Sálu ve 2 NP</t>
  </si>
  <si>
    <t>968072245R00</t>
  </si>
  <si>
    <t>Vybourání kovových rámů oken jednod. pl. 2 m2</t>
  </si>
  <si>
    <t>demontáž a likvidace stávajících nerezových dělících příček včetně výplně</t>
  </si>
  <si>
    <t>962036112R00</t>
  </si>
  <si>
    <t>Demontáž SDK příčky, 1x kov.kce., 1x opláštěné 12,5 mm</t>
  </si>
  <si>
    <t>2,4*1</t>
  </si>
  <si>
    <t>974031164R00</t>
  </si>
  <si>
    <t>Vysekání rýh ve zdi cihelné 15 x 15 cm</t>
  </si>
  <si>
    <t>19</t>
  </si>
  <si>
    <t>voda + demivoda : 10*2</t>
  </si>
  <si>
    <t>odpad : (1,75+3,1+0,5)*2</t>
  </si>
  <si>
    <t>vzduch : 5*2</t>
  </si>
  <si>
    <t>978059531R00</t>
  </si>
  <si>
    <t>Odsekání vnitřních obkladů stěn nad 2 m2</t>
  </si>
  <si>
    <t>příčka a ost. : 15</t>
  </si>
  <si>
    <t>sloup : 10,08</t>
  </si>
  <si>
    <t xml:space="preserve">mycí kout : </t>
  </si>
  <si>
    <t>odpad : (1,75+3,1+0,5)*2*0,3</t>
  </si>
  <si>
    <t>voda + demivoda : 3,5*2*0,3</t>
  </si>
  <si>
    <t>vzduch : 3,5*2*0,3</t>
  </si>
  <si>
    <t>998011002R00</t>
  </si>
  <si>
    <t>Přesun hmot pro budovy zděné výšky do 12 m</t>
  </si>
  <si>
    <t>721176103R00</t>
  </si>
  <si>
    <t>Potrubí HT připojovací, D 50 x 1,8 mm, včetně tvarovek</t>
  </si>
  <si>
    <t>POL1_7</t>
  </si>
  <si>
    <t>Potrubí včetně tvarovek. Bez zednických výpomocí.</t>
  </si>
  <si>
    <t>20</t>
  </si>
  <si>
    <t>mycí kout : 10,9</t>
  </si>
  <si>
    <t>776511810R00</t>
  </si>
  <si>
    <t>Odstranění povlakové podlahy z PVC a koberců lepených bez podložky</t>
  </si>
  <si>
    <t>0,7*(1,17+1,095)</t>
  </si>
  <si>
    <t>632441491R00</t>
  </si>
  <si>
    <t>Broušení anhydritových potěrů - odstranění šlemu</t>
  </si>
  <si>
    <t>965048515R00</t>
  </si>
  <si>
    <t>Broušení betonových povrchů do tl. 5 mm</t>
  </si>
  <si>
    <t>776521100RT1</t>
  </si>
  <si>
    <t>Lepení povlakové podlahy z pásů PVC na lepidlo pouze položení - PVC ve specifikaci</t>
  </si>
  <si>
    <t>776994111RT1</t>
  </si>
  <si>
    <t>Svařování spojů povlakových pásů nebo čtverců z vinylu (PVC) na podlahách včetně svařovací šňůry PVC 1179</t>
  </si>
  <si>
    <t>1,17*2</t>
  </si>
  <si>
    <t>1,095*2</t>
  </si>
  <si>
    <t>632418106RT1</t>
  </si>
  <si>
    <t>Potěr ze SMS Baumit, ruční zpracování, tl. 6 mm  samonivelační, vč. penetrace</t>
  </si>
  <si>
    <t>776421300R00</t>
  </si>
  <si>
    <t>Montáž fabionů k povalkvým podlahám z PVC do v.100 mm</t>
  </si>
  <si>
    <t>Včetně vytažení a nalepení povlakové krytiny na stěnu. Bez dodávky fabionového profilu.</t>
  </si>
  <si>
    <t>4,53</t>
  </si>
  <si>
    <t>28412303R</t>
  </si>
  <si>
    <t>Podlahovina vinylová  tl. 2,0 mm, š. role 2,0 m</t>
  </si>
  <si>
    <t>SPCM</t>
  </si>
  <si>
    <t>Specifikace</t>
  </si>
  <si>
    <t>POL3_</t>
  </si>
  <si>
    <t>1,5855*1,2</t>
  </si>
  <si>
    <t>28416090R</t>
  </si>
  <si>
    <t>Profil náběhový PVC,  samolepicí fabion</t>
  </si>
  <si>
    <t>721RX1</t>
  </si>
  <si>
    <t>Dodávka a montáž odpadního nerezového potrubí D 100, vč tvarovek a kotvení ( kotvení po 30 cm )</t>
  </si>
  <si>
    <t>Potrubí vedeno v podhledu 2NP pod rozvody VZT - ztížený prostor!!!!</t>
  </si>
  <si>
    <t>Kotveno po 30 cm z důvodu hluku na op. Sálech ve 2NP</t>
  </si>
  <si>
    <t>721RX2</t>
  </si>
  <si>
    <t>Dodávka a montáž odpadního nerezového potrubí D 50, vč tvarovek a kotvení ( kotvení po 30 cm )</t>
  </si>
  <si>
    <t>766661112R00</t>
  </si>
  <si>
    <t>Montáž dveří do zárubně,otevíravých 1kř.do 0,8 m</t>
  </si>
  <si>
    <t>611601203R</t>
  </si>
  <si>
    <t>Dveře vnitřní CPL 0,2 KLASIK plné 1-křídlé 800 x 1970 mm, vč kovaní nerez štítové včetně osazení mřížek do dveří 2ks</t>
  </si>
  <si>
    <t>POL3_0</t>
  </si>
  <si>
    <t>61160323R</t>
  </si>
  <si>
    <t>Dveře vnitřní hladké plné 800 x 1970 mm ( dveře do provizorní příčky, včetně kování )</t>
  </si>
  <si>
    <t>767137801R00</t>
  </si>
  <si>
    <t>Demontáž příček sádrokartonových, roštu</t>
  </si>
  <si>
    <t>767137803R00</t>
  </si>
  <si>
    <t>Demontáž příček sádrokartonových, desek do suti</t>
  </si>
  <si>
    <t>Demontáž a likvidace provizorních příček</t>
  </si>
  <si>
    <t>767584502R00</t>
  </si>
  <si>
    <t>Úprava a doplnění stávajících min. podhledů v okolí budoucích myček ( cca 33 m2 )</t>
  </si>
  <si>
    <t>kompl</t>
  </si>
  <si>
    <t>Rozebrání a úprava podhledů v okolí nových myček</t>
  </si>
  <si>
    <t>767584702R00</t>
  </si>
  <si>
    <t>Montáž podhledů z tvarovaných plechů</t>
  </si>
  <si>
    <t>767RX1</t>
  </si>
  <si>
    <t>Podhled minerální Knauf,vidit.kce,kazeta 600x600mm, kazety armstrong bioguard Board tl 17</t>
  </si>
  <si>
    <t>Nový podhled po demontáži stávajících myček</t>
  </si>
  <si>
    <t>po dem myček : 15</t>
  </si>
  <si>
    <t>místnost pro desinfekci : 10,65*1,715</t>
  </si>
  <si>
    <t>1,2*0,45</t>
  </si>
  <si>
    <t>1,42*0,45</t>
  </si>
  <si>
    <t>767581803R00</t>
  </si>
  <si>
    <t>Demontáž podhledů - tvarovaných plechů</t>
  </si>
  <si>
    <t>Dodání a montáž nerezových kcí příček, doplnění příček do stropu, úprava příček</t>
  </si>
  <si>
    <t>POL12_1</t>
  </si>
  <si>
    <t>Nové prosklené nerezové příčky dle stávajících, umístění dle PD ( ozn. 1,3,4 )</t>
  </si>
  <si>
    <t>Dodání a montáž nerezových  dveří do niky ( 1600x860 ) vč. Zaměření a dopravy ( dodatečná monáž k prvku č. 2 dle PD)</t>
  </si>
  <si>
    <t>767RX2</t>
  </si>
  <si>
    <t>Dodání a montáž nerezových  dveří do niky ( 1600x860 ) vč. Zaměření a dopravy  ( dodatečná monáž k prvku č. 2 dle PD)</t>
  </si>
  <si>
    <t>771212113R00</t>
  </si>
  <si>
    <t>Kladení dlažby keramické do TM, vel. do 400x400 mm</t>
  </si>
  <si>
    <t>včetně pomocného lešení.doplnění dlažby po vybourání příček sdk ( pozor malá výměra )</t>
  </si>
  <si>
    <t>5,2*1,065</t>
  </si>
  <si>
    <t>597642030R</t>
  </si>
  <si>
    <t>Dlažba Taurus Granit matná 300 x 300 x 9 mm Rio Negro</t>
  </si>
  <si>
    <t>5,538*1,15</t>
  </si>
  <si>
    <t>781111111R00</t>
  </si>
  <si>
    <t>Řezání obkladaček diamantovým kotoučem</t>
  </si>
  <si>
    <t>Řez ve spáře obkladu pro drážky</t>
  </si>
  <si>
    <t>781415015R00</t>
  </si>
  <si>
    <t>Montáž obkladů stěn, porovin.,tmel, 20x20,30x15 cm</t>
  </si>
  <si>
    <t>včetně doplnění obkladů po zapravení drážek ( pozor malá výměra )</t>
  </si>
  <si>
    <t>24,2</t>
  </si>
  <si>
    <t>příčka : 0,95*2,8*2</t>
  </si>
  <si>
    <t>sloup : (1+1+1+1)*2,8</t>
  </si>
  <si>
    <t xml:space="preserve">mycí kout: : </t>
  </si>
  <si>
    <t>místnost desinfekce : (1,17+1,095)*2,8*2</t>
  </si>
  <si>
    <t>-0,9*2</t>
  </si>
  <si>
    <t>781497111R00</t>
  </si>
  <si>
    <t>Lišta hliníková ukončovacích k obkladům</t>
  </si>
  <si>
    <t>597813604R</t>
  </si>
  <si>
    <t>Obkládačka Color One 200 x 200 mm světle béžová mat</t>
  </si>
  <si>
    <t>59,014*1,2</t>
  </si>
  <si>
    <t>783225100R00</t>
  </si>
  <si>
    <t>Nátěr syntetický kovových konstrukcí 2x + 1x email</t>
  </si>
  <si>
    <t>784011222RT1</t>
  </si>
  <si>
    <t>Zakrytí podlah, včetně odstranění např. geotextilie 200g/m2</t>
  </si>
  <si>
    <t>210800004R00</t>
  </si>
  <si>
    <t>Vodič CYY 6 mm2 uloženýv vedený v podhledu</t>
  </si>
  <si>
    <t>POL1_9</t>
  </si>
  <si>
    <t>210RX1</t>
  </si>
  <si>
    <t>kombinovaný proudový chránič</t>
  </si>
  <si>
    <t>ks</t>
  </si>
  <si>
    <t>210RX2</t>
  </si>
  <si>
    <t>Průchodka pro kabel 5x6 z rozvaděče</t>
  </si>
  <si>
    <t>210RX3</t>
  </si>
  <si>
    <t>Vypínač SCAME 40A, 400V, 3P, IP65</t>
  </si>
  <si>
    <t>210RX4</t>
  </si>
  <si>
    <t>Dodávka a montáž jističe B40/3</t>
  </si>
  <si>
    <t>210RX5</t>
  </si>
  <si>
    <t>Kabel H07RN-F (CGTG) 5G 6, včetně dodávky kabelu</t>
  </si>
  <si>
    <t>210RX10</t>
  </si>
  <si>
    <t>Demontáž koncových prvků elektro a zaslepení víčkem ( mycí kout )</t>
  </si>
  <si>
    <t>210RX11</t>
  </si>
  <si>
    <t>Demontáž skříně SLP a SIL ve sloupu. následný posun kabelů nad podhled a ukončení</t>
  </si>
  <si>
    <t>210RX6</t>
  </si>
  <si>
    <t>Kabel CYKY 750 V 5 žil uložený v podhledu, včetně dodávky kabelu 5x6 mm2</t>
  </si>
  <si>
    <t>myčky : 155</t>
  </si>
  <si>
    <t>nově ventilátory : 165</t>
  </si>
  <si>
    <t>210RX7</t>
  </si>
  <si>
    <t>Úprava rozvaděče ( pro osazení jističů apod )</t>
  </si>
  <si>
    <t>210RX8</t>
  </si>
  <si>
    <t>Revizní zpráva elektro</t>
  </si>
  <si>
    <t>Posun a doplnění 2 ks svítidel 60x60 do kazetového podhledu, včetně kabeláže a úpravy ovládání</t>
  </si>
  <si>
    <t>210RX14</t>
  </si>
  <si>
    <t>Demontáž přívodu k demontovaným myčkám, včetně přemístění zásuvek ze sloupu do podhledu</t>
  </si>
  <si>
    <t>vzdálenost od rozvaděče cca 35bm</t>
  </si>
  <si>
    <t>210RX9</t>
  </si>
  <si>
    <t>210RX12</t>
  </si>
  <si>
    <t>Demontáž stávajících přisazených svítidel, včetně odvozu a likvidace</t>
  </si>
  <si>
    <t>210RX13</t>
  </si>
  <si>
    <t>Dodávka a montáž nových LED svítidel do podhledu rozm. 600x600 dle standardu pro nemocniční prostředí</t>
  </si>
  <si>
    <t>Včetně potřebné úpravy kabeláže pro osazení nových svítidel</t>
  </si>
  <si>
    <t>210230016R00</t>
  </si>
  <si>
    <t>Rozvod stlač.vzduchu - trubka Cu  22 x 1 mm napojení na stávající rozvod, Dodávka a montáž potrubí vč. tvarovek</t>
  </si>
  <si>
    <t>páteř : 15</t>
  </si>
  <si>
    <t>mycí kout : (1,75+3,1+3)*2</t>
  </si>
  <si>
    <t>M23RX1</t>
  </si>
  <si>
    <t>D + M ukončení stlačeného vzduchu koncovkou pro rozdvojení 1/2 a 1/4</t>
  </si>
  <si>
    <t>979082212R00</t>
  </si>
  <si>
    <t>Vodorovná doprava suti po suchu do 50 m</t>
  </si>
  <si>
    <t>t</t>
  </si>
  <si>
    <t>6,43057</t>
  </si>
  <si>
    <t>1,348</t>
  </si>
  <si>
    <t>979011211R00</t>
  </si>
  <si>
    <t>Svislá doprava suti a vybour. hmot za 2.NP nošením</t>
  </si>
  <si>
    <t>979011219R00</t>
  </si>
  <si>
    <t>Přípl.k svislé dopr.suti za každé další NP nošením</t>
  </si>
  <si>
    <t>979081111R00</t>
  </si>
  <si>
    <t>Odvoz suti a vybour. hmot na skládku do 1 km</t>
  </si>
  <si>
    <t>979081121R00</t>
  </si>
  <si>
    <t>Příplatek k odvozu za každý další 1 km</t>
  </si>
  <si>
    <t>979999998R00</t>
  </si>
  <si>
    <t>Poplatek za recyklaci suť do 5 % příměsí (skup.170107)</t>
  </si>
  <si>
    <t>Poplatek z auložení suti - sádrokartonové desky,</t>
  </si>
  <si>
    <t>7,77857-0,57</t>
  </si>
  <si>
    <t>979990110R00</t>
  </si>
  <si>
    <t>Poplatek za uložení suti - sádrokartonové desky, skupina odpadu 170802</t>
  </si>
  <si>
    <t>kategorie 17 08 02 stavební materiály na bázi sádry</t>
  </si>
  <si>
    <t>005121 R</t>
  </si>
  <si>
    <t>Zařízení staveniště</t>
  </si>
  <si>
    <t>Soubor</t>
  </si>
  <si>
    <t>Veškeré náklady spojené s vybudováním, provozem a odstraněním zařízení staveniště.</t>
  </si>
  <si>
    <t>005124010R</t>
  </si>
  <si>
    <t>Koordinační činnost řemesel</t>
  </si>
  <si>
    <t>Koordinace stavebních a technologických dodávek stavby.</t>
  </si>
  <si>
    <t>005RX1</t>
  </si>
  <si>
    <t>Příplatek za práce o víkendech a mimo standardní pracovní dobu ( specifikace viz TZ )</t>
  </si>
  <si>
    <t>hod</t>
  </si>
  <si>
    <t>Práce nutné provádět mimo standardní prac. Dobu:</t>
  </si>
  <si>
    <t>Jádrové vrtání, vč sond</t>
  </si>
  <si>
    <t>Napojení nerezového potrubí</t>
  </si>
  <si>
    <t>Veškeré práce dotýkající se provozu op. Sálu ve 2 NP</t>
  </si>
  <si>
    <t>SUM</t>
  </si>
  <si>
    <t>Poznámky uchazeče k zadání</t>
  </si>
  <si>
    <t>POPUZIV</t>
  </si>
  <si>
    <t>Včetně:</t>
  </si>
  <si>
    <t>END</t>
  </si>
  <si>
    <t xml:space="preserve">NABÍDKA STRUKTUROVANÉ KABELÁŽE </t>
  </si>
  <si>
    <t>FN Bohunice</t>
  </si>
  <si>
    <t>Brno, Jihlavská 20</t>
  </si>
  <si>
    <t>Přesun a úpravy datových zásuvek budova CH 3NP sterilizace</t>
  </si>
  <si>
    <t>* přesun stávajících datových zásuvek 5x 2xRJ45 kat.6A do nových pozic pro myčky</t>
  </si>
  <si>
    <t>* kabely vedeny v podhledech</t>
  </si>
  <si>
    <t>* demontáž starých datových zásuvek 5x 2xRJ45 kat.5Evčetně kabelů a ukončení v RACKu</t>
  </si>
  <si>
    <t>* demontáž a montáž podhledů</t>
  </si>
  <si>
    <t>* realizace za provozu na etapy o víkendech</t>
  </si>
  <si>
    <t>množ.</t>
  </si>
  <si>
    <t>jedn.</t>
  </si>
  <si>
    <t>položka</t>
  </si>
  <si>
    <t>cena</t>
  </si>
  <si>
    <t>celkem</t>
  </si>
  <si>
    <t>Datová dvojzásuvka RJ45 na omítku CAT.6A</t>
  </si>
  <si>
    <t>Měření segmentů Cat.6A dle EN 50 173 vč. protokolů</t>
  </si>
  <si>
    <t>bm</t>
  </si>
  <si>
    <t>Demontáž a montáž minerálního podhledu</t>
  </si>
  <si>
    <t>Montážní práce nespecifikované výše - hodinová sazba</t>
  </si>
  <si>
    <t>x</t>
  </si>
  <si>
    <t>VRN - doprava</t>
  </si>
  <si>
    <t>Dokumentace skutečného provedení ve formátu .dwg, fotodokumentace</t>
  </si>
  <si>
    <t>Standardní položky celkem bez DPH 21%</t>
  </si>
  <si>
    <t>SLP</t>
  </si>
  <si>
    <t>Slaboproud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</si>
</sst>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  <font>
      <b/>
      <sz val="12"/>
      <name val="Arial"/>
      <family val="2"/>
      <charset val="1"/>
    </font>
    <font>
      <b/>
      <u/>
      <sz val="14"/>
      <name val="Arial"/>
      <family val="2"/>
      <charset val="1"/>
    </font>
    <font>
      <b/>
      <u/>
      <sz val="12"/>
      <name val="Arial"/>
      <family val="2"/>
      <charset val="238"/>
    </font>
    <font>
      <sz val="10"/>
      <name val="Arial"/>
      <family val="2"/>
      <charset val="1"/>
    </font>
    <font>
      <sz val="8"/>
      <name val="Times New Roman CE"/>
      <family val="1"/>
      <charset val="238"/>
    </font>
    <font>
      <sz val="10"/>
      <color indexed="8"/>
      <name val="Arial"/>
      <family val="2"/>
      <charset val="1"/>
    </font>
    <font>
      <b/>
      <sz val="8"/>
      <name val="Times New Roman CE"/>
      <family val="1"/>
      <charset val="238"/>
    </font>
    <font>
      <b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28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3" fillId="0" borderId="47" xfId="0" applyFont="1" applyBorder="1"/>
    <xf numFmtId="1" fontId="23" fillId="0" borderId="47" xfId="0" applyNumberFormat="1" applyFont="1" applyBorder="1"/>
    <xf numFmtId="0" fontId="25" fillId="0" borderId="47" xfId="0" applyFont="1" applyBorder="1"/>
    <xf numFmtId="0" fontId="26" fillId="0" borderId="0" xfId="0" applyFont="1"/>
    <xf numFmtId="0" fontId="27" fillId="0" borderId="47" xfId="0" applyFont="1" applyBorder="1"/>
    <xf numFmtId="1" fontId="27" fillId="0" borderId="47" xfId="0" applyNumberFormat="1" applyFont="1" applyBorder="1"/>
    <xf numFmtId="49" fontId="7" fillId="0" borderId="36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3" fillId="6" borderId="47" xfId="0" applyFont="1" applyFill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04" t="s">
        <v>41</v>
      </c>
      <c r="B2" s="204"/>
      <c r="C2" s="204"/>
      <c r="D2" s="204"/>
      <c r="E2" s="204"/>
      <c r="F2" s="204"/>
      <c r="G2" s="20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abSelected="1" topLeftCell="B5" zoomScaleNormal="100" zoomScaleSheetLayoutView="75" workbookViewId="0">
      <selection activeCell="I18" sqref="I18:J1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05" t="s">
        <v>4</v>
      </c>
      <c r="C1" s="206"/>
      <c r="D1" s="206"/>
      <c r="E1" s="206"/>
      <c r="F1" s="206"/>
      <c r="G1" s="206"/>
      <c r="H1" s="206"/>
      <c r="I1" s="206"/>
      <c r="J1" s="207"/>
    </row>
    <row r="2" spans="1:15" ht="36" customHeight="1" x14ac:dyDescent="0.2">
      <c r="A2" s="2"/>
      <c r="B2" s="77" t="s">
        <v>24</v>
      </c>
      <c r="C2" s="78"/>
      <c r="D2" s="79" t="s">
        <v>48</v>
      </c>
      <c r="E2" s="214" t="s">
        <v>49</v>
      </c>
      <c r="F2" s="215"/>
      <c r="G2" s="215"/>
      <c r="H2" s="215"/>
      <c r="I2" s="215"/>
      <c r="J2" s="216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217" t="s">
        <v>45</v>
      </c>
      <c r="F3" s="218"/>
      <c r="G3" s="218"/>
      <c r="H3" s="218"/>
      <c r="I3" s="218"/>
      <c r="J3" s="219"/>
    </row>
    <row r="4" spans="1:15" ht="23.25" customHeight="1" x14ac:dyDescent="0.2">
      <c r="A4" s="76">
        <v>385</v>
      </c>
      <c r="B4" s="82" t="s">
        <v>47</v>
      </c>
      <c r="C4" s="83"/>
      <c r="D4" s="84" t="s">
        <v>43</v>
      </c>
      <c r="E4" s="227" t="s">
        <v>44</v>
      </c>
      <c r="F4" s="228"/>
      <c r="G4" s="228"/>
      <c r="H4" s="228"/>
      <c r="I4" s="228"/>
      <c r="J4" s="229"/>
    </row>
    <row r="5" spans="1:15" ht="24" customHeight="1" x14ac:dyDescent="0.2">
      <c r="A5" s="2"/>
      <c r="B5" s="31" t="s">
        <v>23</v>
      </c>
      <c r="D5" s="232"/>
      <c r="E5" s="233"/>
      <c r="F5" s="233"/>
      <c r="G5" s="23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34"/>
      <c r="E6" s="235"/>
      <c r="F6" s="235"/>
      <c r="G6" s="23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36"/>
      <c r="F7" s="237"/>
      <c r="G7" s="23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1"/>
      <c r="E11" s="221"/>
      <c r="F11" s="221"/>
      <c r="G11" s="221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26"/>
      <c r="E12" s="226"/>
      <c r="F12" s="226"/>
      <c r="G12" s="226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30"/>
      <c r="F13" s="231"/>
      <c r="G13" s="23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20"/>
      <c r="F15" s="220"/>
      <c r="G15" s="222"/>
      <c r="H15" s="222"/>
      <c r="I15" s="222" t="s">
        <v>31</v>
      </c>
      <c r="J15" s="223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11"/>
      <c r="F16" s="212"/>
      <c r="G16" s="211"/>
      <c r="H16" s="212"/>
      <c r="I16" s="211">
        <f>SUMIF(F52:F74,A16,I52:I74)+SUMIF(F52:F74,"PSU",I52:I74)</f>
        <v>0</v>
      </c>
      <c r="J16" s="213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11"/>
      <c r="F17" s="212"/>
      <c r="G17" s="211"/>
      <c r="H17" s="212"/>
      <c r="I17" s="211">
        <f>SUMIF(F52:F74,A17,I52:I74)</f>
        <v>0</v>
      </c>
      <c r="J17" s="213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11"/>
      <c r="F18" s="212"/>
      <c r="G18" s="211"/>
      <c r="H18" s="212"/>
      <c r="I18" s="211">
        <f>SUMIF(F52:F74,A18,I52:I74)</f>
        <v>0</v>
      </c>
      <c r="J18" s="213"/>
    </row>
    <row r="19" spans="1:10" ht="23.25" customHeight="1" x14ac:dyDescent="0.2">
      <c r="A19" s="139" t="s">
        <v>104</v>
      </c>
      <c r="B19" s="38" t="s">
        <v>29</v>
      </c>
      <c r="C19" s="62"/>
      <c r="D19" s="63"/>
      <c r="E19" s="211"/>
      <c r="F19" s="212"/>
      <c r="G19" s="211"/>
      <c r="H19" s="212"/>
      <c r="I19" s="211">
        <f>SUMIF(F52:F74,A19,I52:I74)</f>
        <v>0</v>
      </c>
      <c r="J19" s="213"/>
    </row>
    <row r="20" spans="1:10" ht="23.25" customHeight="1" x14ac:dyDescent="0.2">
      <c r="A20" s="139" t="s">
        <v>105</v>
      </c>
      <c r="B20" s="38" t="s">
        <v>30</v>
      </c>
      <c r="C20" s="62"/>
      <c r="D20" s="63"/>
      <c r="E20" s="211"/>
      <c r="F20" s="212"/>
      <c r="G20" s="211"/>
      <c r="H20" s="212"/>
      <c r="I20" s="211">
        <f>SUMIF(F52:F74,A20,I52:I74)</f>
        <v>0</v>
      </c>
      <c r="J20" s="213"/>
    </row>
    <row r="21" spans="1:10" ht="23.25" customHeight="1" x14ac:dyDescent="0.2">
      <c r="A21" s="2"/>
      <c r="B21" s="48" t="s">
        <v>31</v>
      </c>
      <c r="C21" s="64"/>
      <c r="D21" s="65"/>
      <c r="E21" s="224"/>
      <c r="F21" s="225"/>
      <c r="G21" s="224"/>
      <c r="H21" s="225"/>
      <c r="I21" s="224">
        <f>SUM(I16:J20)</f>
        <v>0</v>
      </c>
      <c r="J21" s="243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41">
        <f>ZakladDPHSniVypocet</f>
        <v>0</v>
      </c>
      <c r="H23" s="242"/>
      <c r="I23" s="242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39">
        <f>A23</f>
        <v>0</v>
      </c>
      <c r="H24" s="240"/>
      <c r="I24" s="240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41">
        <f>ZakladDPHZaklVypocet+Slaboproud!F18</f>
        <v>0</v>
      </c>
      <c r="H25" s="242"/>
      <c r="I25" s="242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8">
        <f>A25</f>
        <v>0</v>
      </c>
      <c r="H26" s="209"/>
      <c r="I26" s="20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10">
        <f>CenaCelkem-(ZakladDPHSni+DPHSni+ZakladDPHZakl+DPHZakl)</f>
        <v>0</v>
      </c>
      <c r="H27" s="210"/>
      <c r="I27" s="21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44">
        <f>ZakladDPHSniVypocet+ZakladDPHZaklVypocet</f>
        <v>0</v>
      </c>
      <c r="H28" s="245"/>
      <c r="I28" s="245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44">
        <f>A27</f>
        <v>0</v>
      </c>
      <c r="H29" s="244"/>
      <c r="I29" s="244"/>
      <c r="J29" s="119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6"/>
      <c r="E34" s="247"/>
      <c r="G34" s="248"/>
      <c r="H34" s="249"/>
      <c r="I34" s="249"/>
      <c r="J34" s="25"/>
    </row>
    <row r="35" spans="1:10" ht="12.75" customHeight="1" x14ac:dyDescent="0.2">
      <c r="A35" s="2"/>
      <c r="B35" s="2"/>
      <c r="D35" s="238" t="s">
        <v>2</v>
      </c>
      <c r="E35" s="23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50</v>
      </c>
      <c r="C39" s="250"/>
      <c r="D39" s="250"/>
      <c r="E39" s="250"/>
      <c r="F39" s="99">
        <f>'01 01 Pol'!AE206</f>
        <v>0</v>
      </c>
      <c r="G39" s="100">
        <f>'01 01 Pol'!AF206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43</v>
      </c>
      <c r="C40" s="251" t="s">
        <v>45</v>
      </c>
      <c r="D40" s="251"/>
      <c r="E40" s="251"/>
      <c r="F40" s="104">
        <f>'01 01 Pol'!AE206</f>
        <v>0</v>
      </c>
      <c r="G40" s="105">
        <f>'01 01 Pol'!AF206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43</v>
      </c>
      <c r="C41" s="250" t="s">
        <v>44</v>
      </c>
      <c r="D41" s="250"/>
      <c r="E41" s="250"/>
      <c r="F41" s="108">
        <f>'01 01 Pol'!AE206</f>
        <v>0</v>
      </c>
      <c r="G41" s="101">
        <f>'01 01 Pol'!AF206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252" t="s">
        <v>51</v>
      </c>
      <c r="C42" s="253"/>
      <c r="D42" s="253"/>
      <c r="E42" s="254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">
      <c r="A44" t="s">
        <v>53</v>
      </c>
      <c r="B44" t="s">
        <v>54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9" spans="1:10" ht="15.75" x14ac:dyDescent="0.25">
      <c r="B49" s="120" t="s">
        <v>59</v>
      </c>
    </row>
    <row r="51" spans="1:10" ht="25.5" customHeight="1" x14ac:dyDescent="0.2">
      <c r="A51" s="122"/>
      <c r="B51" s="125" t="s">
        <v>18</v>
      </c>
      <c r="C51" s="125" t="s">
        <v>6</v>
      </c>
      <c r="D51" s="126"/>
      <c r="E51" s="126"/>
      <c r="F51" s="127" t="s">
        <v>60</v>
      </c>
      <c r="G51" s="127"/>
      <c r="H51" s="127"/>
      <c r="I51" s="127" t="s">
        <v>31</v>
      </c>
      <c r="J51" s="127" t="s">
        <v>0</v>
      </c>
    </row>
    <row r="52" spans="1:10" ht="36.75" customHeight="1" x14ac:dyDescent="0.2">
      <c r="A52" s="123"/>
      <c r="B52" s="128" t="s">
        <v>61</v>
      </c>
      <c r="C52" s="255" t="s">
        <v>62</v>
      </c>
      <c r="D52" s="256"/>
      <c r="E52" s="256"/>
      <c r="F52" s="137" t="s">
        <v>26</v>
      </c>
      <c r="G52" s="129"/>
      <c r="H52" s="129"/>
      <c r="I52" s="129">
        <f>'01 01 Pol'!G8</f>
        <v>0</v>
      </c>
      <c r="J52" s="134" t="str">
        <f>IF(I75=0,"",I52/I75*100)</f>
        <v/>
      </c>
    </row>
    <row r="53" spans="1:10" ht="36.75" customHeight="1" x14ac:dyDescent="0.2">
      <c r="A53" s="123"/>
      <c r="B53" s="128" t="s">
        <v>63</v>
      </c>
      <c r="C53" s="255" t="s">
        <v>64</v>
      </c>
      <c r="D53" s="256"/>
      <c r="E53" s="256"/>
      <c r="F53" s="137" t="s">
        <v>26</v>
      </c>
      <c r="G53" s="129"/>
      <c r="H53" s="129"/>
      <c r="I53" s="129">
        <f>'01 01 Pol'!G18</f>
        <v>0</v>
      </c>
      <c r="J53" s="134" t="str">
        <f>IF(I75=0,"",I53/I75*100)</f>
        <v/>
      </c>
    </row>
    <row r="54" spans="1:10" ht="36.75" customHeight="1" x14ac:dyDescent="0.2">
      <c r="A54" s="123"/>
      <c r="B54" s="128" t="s">
        <v>65</v>
      </c>
      <c r="C54" s="255" t="s">
        <v>66</v>
      </c>
      <c r="D54" s="256"/>
      <c r="E54" s="256"/>
      <c r="F54" s="137" t="s">
        <v>26</v>
      </c>
      <c r="G54" s="129"/>
      <c r="H54" s="129"/>
      <c r="I54" s="129">
        <f>'01 01 Pol'!G82+'01 01 Pol'!G91</f>
        <v>0</v>
      </c>
      <c r="J54" s="134" t="str">
        <f>IF(I75=0,"",I54/I75*100)</f>
        <v/>
      </c>
    </row>
    <row r="55" spans="1:10" ht="36.75" customHeight="1" x14ac:dyDescent="0.2">
      <c r="A55" s="123"/>
      <c r="B55" s="128" t="s">
        <v>67</v>
      </c>
      <c r="C55" s="255" t="s">
        <v>68</v>
      </c>
      <c r="D55" s="256"/>
      <c r="E55" s="256"/>
      <c r="F55" s="137" t="s">
        <v>26</v>
      </c>
      <c r="G55" s="129"/>
      <c r="H55" s="129"/>
      <c r="I55" s="129">
        <f>'01 01 Pol'!G34</f>
        <v>0</v>
      </c>
      <c r="J55" s="134" t="str">
        <f>IF(I75=0,"",I55/I75*100)</f>
        <v/>
      </c>
    </row>
    <row r="56" spans="1:10" ht="36.75" customHeight="1" x14ac:dyDescent="0.2">
      <c r="A56" s="123"/>
      <c r="B56" s="128" t="s">
        <v>69</v>
      </c>
      <c r="C56" s="255" t="s">
        <v>70</v>
      </c>
      <c r="D56" s="256"/>
      <c r="E56" s="256"/>
      <c r="F56" s="137" t="s">
        <v>26</v>
      </c>
      <c r="G56" s="129"/>
      <c r="H56" s="129"/>
      <c r="I56" s="129">
        <f>'01 01 Pol'!G42</f>
        <v>0</v>
      </c>
      <c r="J56" s="134" t="str">
        <f>IF(I75=0,"",I56/I75*100)</f>
        <v/>
      </c>
    </row>
    <row r="57" spans="1:10" ht="36.75" customHeight="1" x14ac:dyDescent="0.2">
      <c r="A57" s="123"/>
      <c r="B57" s="128" t="s">
        <v>71</v>
      </c>
      <c r="C57" s="255" t="s">
        <v>72</v>
      </c>
      <c r="D57" s="256"/>
      <c r="E57" s="256"/>
      <c r="F57" s="137" t="s">
        <v>26</v>
      </c>
      <c r="G57" s="129"/>
      <c r="H57" s="129"/>
      <c r="I57" s="129">
        <f>'01 01 Pol'!G44</f>
        <v>0</v>
      </c>
      <c r="J57" s="134" t="str">
        <f>IF(I75=0,"",I57/I75*100)</f>
        <v/>
      </c>
    </row>
    <row r="58" spans="1:10" ht="36.75" customHeight="1" x14ac:dyDescent="0.2">
      <c r="A58" s="123"/>
      <c r="B58" s="128" t="s">
        <v>73</v>
      </c>
      <c r="C58" s="255" t="s">
        <v>74</v>
      </c>
      <c r="D58" s="256"/>
      <c r="E58" s="256"/>
      <c r="F58" s="137" t="s">
        <v>26</v>
      </c>
      <c r="G58" s="129"/>
      <c r="H58" s="129"/>
      <c r="I58" s="129">
        <f>'01 01 Pol'!G39+'01 01 Pol'!G53+'01 01 Pol'!G84</f>
        <v>0</v>
      </c>
      <c r="J58" s="134" t="str">
        <f>IF(I75=0,"",I58/I75*100)</f>
        <v/>
      </c>
    </row>
    <row r="59" spans="1:10" ht="36.75" customHeight="1" x14ac:dyDescent="0.2">
      <c r="A59" s="123"/>
      <c r="B59" s="128" t="s">
        <v>75</v>
      </c>
      <c r="C59" s="255" t="s">
        <v>76</v>
      </c>
      <c r="D59" s="256"/>
      <c r="E59" s="256"/>
      <c r="F59" s="137" t="s">
        <v>26</v>
      </c>
      <c r="G59" s="129"/>
      <c r="H59" s="129"/>
      <c r="I59" s="129">
        <f>'01 01 Pol'!G72</f>
        <v>0</v>
      </c>
      <c r="J59" s="134" t="str">
        <f>IF(I75=0,"",I59/I75*100)</f>
        <v/>
      </c>
    </row>
    <row r="60" spans="1:10" ht="36.75" customHeight="1" x14ac:dyDescent="0.2">
      <c r="A60" s="123"/>
      <c r="B60" s="128" t="s">
        <v>77</v>
      </c>
      <c r="C60" s="255" t="s">
        <v>78</v>
      </c>
      <c r="D60" s="256"/>
      <c r="E60" s="256"/>
      <c r="F60" s="137" t="s">
        <v>27</v>
      </c>
      <c r="G60" s="129"/>
      <c r="H60" s="129"/>
      <c r="I60" s="129">
        <f>'01 01 Pol'!G23+'01 01 Pol'!G74+'01 01 Pol'!G100</f>
        <v>0</v>
      </c>
      <c r="J60" s="134" t="str">
        <f>IF(I75=0,"",I60/I75*100)</f>
        <v/>
      </c>
    </row>
    <row r="61" spans="1:10" ht="36.75" customHeight="1" x14ac:dyDescent="0.2">
      <c r="A61" s="123"/>
      <c r="B61" s="128" t="s">
        <v>79</v>
      </c>
      <c r="C61" s="255" t="s">
        <v>80</v>
      </c>
      <c r="D61" s="256"/>
      <c r="E61" s="256"/>
      <c r="F61" s="137" t="s">
        <v>27</v>
      </c>
      <c r="G61" s="129"/>
      <c r="H61" s="129"/>
      <c r="I61" s="129">
        <f>'01 01 Pol'!G46</f>
        <v>0</v>
      </c>
      <c r="J61" s="134" t="str">
        <f>IF(I75=0,"",I61/I75*100)</f>
        <v/>
      </c>
    </row>
    <row r="62" spans="1:10" ht="36.75" customHeight="1" x14ac:dyDescent="0.2">
      <c r="A62" s="123"/>
      <c r="B62" s="128" t="s">
        <v>81</v>
      </c>
      <c r="C62" s="255" t="s">
        <v>82</v>
      </c>
      <c r="D62" s="256"/>
      <c r="E62" s="256"/>
      <c r="F62" s="137" t="s">
        <v>27</v>
      </c>
      <c r="G62" s="129"/>
      <c r="H62" s="129"/>
      <c r="I62" s="129">
        <f>'01 01 Pol'!G28</f>
        <v>0</v>
      </c>
      <c r="J62" s="134" t="str">
        <f>IF(I75=0,"",I62/I75*100)</f>
        <v/>
      </c>
    </row>
    <row r="63" spans="1:10" ht="36.75" customHeight="1" x14ac:dyDescent="0.2">
      <c r="A63" s="123"/>
      <c r="B63" s="128" t="s">
        <v>83</v>
      </c>
      <c r="C63" s="255" t="s">
        <v>84</v>
      </c>
      <c r="D63" s="256"/>
      <c r="E63" s="256"/>
      <c r="F63" s="137" t="s">
        <v>27</v>
      </c>
      <c r="G63" s="129"/>
      <c r="H63" s="129"/>
      <c r="I63" s="129">
        <f>'01 01 Pol'!G107</f>
        <v>0</v>
      </c>
      <c r="J63" s="134" t="str">
        <f>IF(I75=0,"",I63/I75*100)</f>
        <v/>
      </c>
    </row>
    <row r="64" spans="1:10" ht="36.75" customHeight="1" x14ac:dyDescent="0.2">
      <c r="A64" s="123"/>
      <c r="B64" s="128" t="s">
        <v>85</v>
      </c>
      <c r="C64" s="255" t="s">
        <v>86</v>
      </c>
      <c r="D64" s="256"/>
      <c r="E64" s="256"/>
      <c r="F64" s="137" t="s">
        <v>27</v>
      </c>
      <c r="G64" s="129"/>
      <c r="H64" s="129"/>
      <c r="I64" s="129">
        <f>'01 01 Pol'!G111</f>
        <v>0</v>
      </c>
      <c r="J64" s="134" t="str">
        <f>IF(I75=0,"",I64/I75*100)</f>
        <v/>
      </c>
    </row>
    <row r="65" spans="1:10" ht="36.75" customHeight="1" x14ac:dyDescent="0.2">
      <c r="A65" s="123"/>
      <c r="B65" s="128" t="s">
        <v>87</v>
      </c>
      <c r="C65" s="255" t="s">
        <v>88</v>
      </c>
      <c r="D65" s="256"/>
      <c r="E65" s="256"/>
      <c r="F65" s="137" t="s">
        <v>27</v>
      </c>
      <c r="G65" s="129"/>
      <c r="H65" s="129"/>
      <c r="I65" s="129">
        <f>'01 01 Pol'!G129</f>
        <v>0</v>
      </c>
      <c r="J65" s="134" t="str">
        <f>IF(I75=0,"",I65/I75*100)</f>
        <v/>
      </c>
    </row>
    <row r="66" spans="1:10" ht="36.75" customHeight="1" x14ac:dyDescent="0.2">
      <c r="A66" s="123"/>
      <c r="B66" s="128" t="s">
        <v>89</v>
      </c>
      <c r="C66" s="255" t="s">
        <v>90</v>
      </c>
      <c r="D66" s="256"/>
      <c r="E66" s="256"/>
      <c r="F66" s="137" t="s">
        <v>27</v>
      </c>
      <c r="G66" s="129"/>
      <c r="H66" s="129"/>
      <c r="I66" s="129">
        <f>'01 01 Pol'!G79+'01 01 Pol'!G86+'01 01 Pol'!G93</f>
        <v>0</v>
      </c>
      <c r="J66" s="134" t="str">
        <f>IF(I75=0,"",I66/I75*100)</f>
        <v/>
      </c>
    </row>
    <row r="67" spans="1:10" ht="36.75" customHeight="1" x14ac:dyDescent="0.2">
      <c r="A67" s="123"/>
      <c r="B67" s="128" t="s">
        <v>91</v>
      </c>
      <c r="C67" s="255" t="s">
        <v>92</v>
      </c>
      <c r="D67" s="256"/>
      <c r="E67" s="256"/>
      <c r="F67" s="137" t="s">
        <v>27</v>
      </c>
      <c r="G67" s="129"/>
      <c r="H67" s="129"/>
      <c r="I67" s="129">
        <f>'01 01 Pol'!G135</f>
        <v>0</v>
      </c>
      <c r="J67" s="134" t="str">
        <f>IF(I75=0,"",I67/I75*100)</f>
        <v/>
      </c>
    </row>
    <row r="68" spans="1:10" ht="36.75" customHeight="1" x14ac:dyDescent="0.2">
      <c r="A68" s="123"/>
      <c r="B68" s="128" t="s">
        <v>93</v>
      </c>
      <c r="C68" s="255" t="s">
        <v>94</v>
      </c>
      <c r="D68" s="256"/>
      <c r="E68" s="256"/>
      <c r="F68" s="137" t="s">
        <v>27</v>
      </c>
      <c r="G68" s="129"/>
      <c r="H68" s="129"/>
      <c r="I68" s="129">
        <f>'01 01 Pol'!G152</f>
        <v>0</v>
      </c>
      <c r="J68" s="134" t="str">
        <f>IF(I75=0,"",I68/I75*100)</f>
        <v/>
      </c>
    </row>
    <row r="69" spans="1:10" ht="36.75" customHeight="1" x14ac:dyDescent="0.2">
      <c r="A69" s="123"/>
      <c r="B69" s="128" t="s">
        <v>95</v>
      </c>
      <c r="C69" s="255" t="s">
        <v>96</v>
      </c>
      <c r="D69" s="256"/>
      <c r="E69" s="256"/>
      <c r="F69" s="137" t="s">
        <v>27</v>
      </c>
      <c r="G69" s="129"/>
      <c r="H69" s="129"/>
      <c r="I69" s="129">
        <f>'01 01 Pol'!G154</f>
        <v>0</v>
      </c>
      <c r="J69" s="134" t="str">
        <f>IF(I75=0,"",I69/I75*100)</f>
        <v/>
      </c>
    </row>
    <row r="70" spans="1:10" ht="36.75" customHeight="1" x14ac:dyDescent="0.2">
      <c r="A70" s="123"/>
      <c r="B70" s="128" t="s">
        <v>97</v>
      </c>
      <c r="C70" s="255" t="s">
        <v>98</v>
      </c>
      <c r="D70" s="256"/>
      <c r="E70" s="256"/>
      <c r="F70" s="137" t="s">
        <v>28</v>
      </c>
      <c r="G70" s="129"/>
      <c r="H70" s="129"/>
      <c r="I70" s="129">
        <f>'01 01 Pol'!G156</f>
        <v>0</v>
      </c>
      <c r="J70" s="134" t="str">
        <f>IF(I75=0,"",I70/I75*100)</f>
        <v/>
      </c>
    </row>
    <row r="71" spans="1:10" ht="36.75" customHeight="1" x14ac:dyDescent="0.2">
      <c r="A71" s="123"/>
      <c r="B71" s="128" t="s">
        <v>99</v>
      </c>
      <c r="C71" s="255" t="s">
        <v>100</v>
      </c>
      <c r="D71" s="256"/>
      <c r="E71" s="256"/>
      <c r="F71" s="137" t="s">
        <v>28</v>
      </c>
      <c r="G71" s="129"/>
      <c r="H71" s="129"/>
      <c r="I71" s="129">
        <f>'01 01 Pol'!G177</f>
        <v>0</v>
      </c>
      <c r="J71" s="134" t="str">
        <f>IF(I75=0,"",I71/I75*100)</f>
        <v/>
      </c>
    </row>
    <row r="72" spans="1:10" ht="36.75" customHeight="1" x14ac:dyDescent="0.2">
      <c r="A72" s="123"/>
      <c r="B72" s="201" t="s">
        <v>427</v>
      </c>
      <c r="C72" s="255" t="s">
        <v>428</v>
      </c>
      <c r="D72" s="256"/>
      <c r="E72" s="256"/>
      <c r="F72" s="202" t="s">
        <v>28</v>
      </c>
      <c r="G72" s="203"/>
      <c r="H72" s="203"/>
      <c r="I72" s="203">
        <f>SUM(Slaboproud!F18)</f>
        <v>0</v>
      </c>
      <c r="J72" s="134" t="str">
        <f>IF(I75=0,"",I72/I75*100)</f>
        <v/>
      </c>
    </row>
    <row r="73" spans="1:10" ht="36.75" customHeight="1" x14ac:dyDescent="0.2">
      <c r="A73" s="123"/>
      <c r="B73" s="128" t="s">
        <v>101</v>
      </c>
      <c r="C73" s="255" t="s">
        <v>102</v>
      </c>
      <c r="D73" s="256"/>
      <c r="E73" s="256"/>
      <c r="F73" s="137" t="s">
        <v>103</v>
      </c>
      <c r="G73" s="129"/>
      <c r="H73" s="129"/>
      <c r="I73" s="129">
        <f>'01 01 Pol'!G182</f>
        <v>0</v>
      </c>
      <c r="J73" s="134" t="str">
        <f>IF(I75=0,"",I73/I75*100)</f>
        <v/>
      </c>
    </row>
    <row r="74" spans="1:10" ht="36.75" customHeight="1" x14ac:dyDescent="0.2">
      <c r="A74" s="123"/>
      <c r="B74" s="128" t="s">
        <v>104</v>
      </c>
      <c r="C74" s="255" t="s">
        <v>29</v>
      </c>
      <c r="D74" s="256"/>
      <c r="E74" s="256"/>
      <c r="F74" s="137" t="s">
        <v>104</v>
      </c>
      <c r="G74" s="129"/>
      <c r="H74" s="129"/>
      <c r="I74" s="129">
        <f>'01 01 Pol'!G195</f>
        <v>0</v>
      </c>
      <c r="J74" s="134" t="str">
        <f>IF(I75=0,"",I74/I75*100)</f>
        <v/>
      </c>
    </row>
    <row r="75" spans="1:10" ht="25.5" customHeight="1" x14ac:dyDescent="0.2">
      <c r="A75" s="124"/>
      <c r="B75" s="130" t="s">
        <v>1</v>
      </c>
      <c r="C75" s="131"/>
      <c r="D75" s="132"/>
      <c r="E75" s="132"/>
      <c r="F75" s="138"/>
      <c r="G75" s="133"/>
      <c r="H75" s="133"/>
      <c r="I75" s="133">
        <f>SUM(I52:I74)</f>
        <v>0</v>
      </c>
      <c r="J75" s="135">
        <f>SUM(J52:J74)</f>
        <v>0</v>
      </c>
    </row>
    <row r="76" spans="1:10" x14ac:dyDescent="0.2">
      <c r="F76" s="87"/>
      <c r="G76" s="87"/>
      <c r="H76" s="87"/>
      <c r="I76" s="87"/>
      <c r="J76" s="136"/>
    </row>
    <row r="77" spans="1:10" x14ac:dyDescent="0.2">
      <c r="F77" s="87"/>
      <c r="G77" s="87"/>
      <c r="H77" s="87"/>
      <c r="I77" s="87"/>
      <c r="J77" s="136"/>
    </row>
    <row r="78" spans="1:10" x14ac:dyDescent="0.2">
      <c r="F78" s="87"/>
      <c r="G78" s="87"/>
      <c r="H78" s="87"/>
      <c r="I78" s="87"/>
      <c r="J78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4:E74"/>
    <mergeCell ref="C68:E68"/>
    <mergeCell ref="C69:E69"/>
    <mergeCell ref="C70:E70"/>
    <mergeCell ref="C71:E71"/>
    <mergeCell ref="C73:E73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7" t="s">
        <v>7</v>
      </c>
      <c r="B1" s="257"/>
      <c r="C1" s="258"/>
      <c r="D1" s="257"/>
      <c r="E1" s="257"/>
      <c r="F1" s="257"/>
      <c r="G1" s="257"/>
    </row>
    <row r="2" spans="1:7" ht="24.95" customHeight="1" x14ac:dyDescent="0.2">
      <c r="A2" s="50" t="s">
        <v>8</v>
      </c>
      <c r="B2" s="49"/>
      <c r="C2" s="259"/>
      <c r="D2" s="259"/>
      <c r="E2" s="259"/>
      <c r="F2" s="259"/>
      <c r="G2" s="260"/>
    </row>
    <row r="3" spans="1:7" ht="24.95" customHeight="1" x14ac:dyDescent="0.2">
      <c r="A3" s="50" t="s">
        <v>9</v>
      </c>
      <c r="B3" s="49"/>
      <c r="C3" s="259"/>
      <c r="D3" s="259"/>
      <c r="E3" s="259"/>
      <c r="F3" s="259"/>
      <c r="G3" s="260"/>
    </row>
    <row r="4" spans="1:7" ht="24.95" customHeight="1" x14ac:dyDescent="0.2">
      <c r="A4" s="50" t="s">
        <v>10</v>
      </c>
      <c r="B4" s="49"/>
      <c r="C4" s="259"/>
      <c r="D4" s="259"/>
      <c r="E4" s="259"/>
      <c r="F4" s="259"/>
      <c r="G4" s="26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BFF6-1617-4B2B-859D-C62E929C6B9E}">
  <sheetPr>
    <outlinePr summaryBelow="0"/>
  </sheetPr>
  <dimension ref="A1:BH5000"/>
  <sheetViews>
    <sheetView workbookViewId="0">
      <pane ySplit="7" topLeftCell="A139" activePane="bottomLeft" state="frozen"/>
      <selection pane="bottomLeft" activeCell="F149" sqref="F149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79" t="s">
        <v>7</v>
      </c>
      <c r="B1" s="279"/>
      <c r="C1" s="279"/>
      <c r="D1" s="279"/>
      <c r="E1" s="279"/>
      <c r="F1" s="279"/>
      <c r="G1" s="279"/>
      <c r="AG1" t="s">
        <v>106</v>
      </c>
    </row>
    <row r="2" spans="1:60" ht="24.95" customHeight="1" x14ac:dyDescent="0.2">
      <c r="A2" s="50" t="s">
        <v>8</v>
      </c>
      <c r="B2" s="49" t="s">
        <v>48</v>
      </c>
      <c r="C2" s="280" t="s">
        <v>49</v>
      </c>
      <c r="D2" s="281"/>
      <c r="E2" s="281"/>
      <c r="F2" s="281"/>
      <c r="G2" s="282"/>
      <c r="AG2" t="s">
        <v>107</v>
      </c>
    </row>
    <row r="3" spans="1:60" ht="24.95" customHeight="1" x14ac:dyDescent="0.2">
      <c r="A3" s="50" t="s">
        <v>9</v>
      </c>
      <c r="B3" s="49" t="s">
        <v>43</v>
      </c>
      <c r="C3" s="280" t="s">
        <v>45</v>
      </c>
      <c r="D3" s="281"/>
      <c r="E3" s="281"/>
      <c r="F3" s="281"/>
      <c r="G3" s="282"/>
      <c r="AC3" s="121" t="s">
        <v>107</v>
      </c>
      <c r="AG3" t="s">
        <v>108</v>
      </c>
    </row>
    <row r="4" spans="1:60" ht="24.95" customHeight="1" x14ac:dyDescent="0.2">
      <c r="A4" s="140" t="s">
        <v>10</v>
      </c>
      <c r="B4" s="141" t="s">
        <v>43</v>
      </c>
      <c r="C4" s="283" t="s">
        <v>44</v>
      </c>
      <c r="D4" s="284"/>
      <c r="E4" s="284"/>
      <c r="F4" s="284"/>
      <c r="G4" s="285"/>
      <c r="AG4" t="s">
        <v>109</v>
      </c>
    </row>
    <row r="5" spans="1:60" x14ac:dyDescent="0.2">
      <c r="D5" s="10"/>
    </row>
    <row r="6" spans="1:60" ht="38.25" x14ac:dyDescent="0.2">
      <c r="A6" s="143" t="s">
        <v>110</v>
      </c>
      <c r="B6" s="145" t="s">
        <v>111</v>
      </c>
      <c r="C6" s="145" t="s">
        <v>112</v>
      </c>
      <c r="D6" s="144" t="s">
        <v>113</v>
      </c>
      <c r="E6" s="143" t="s">
        <v>114</v>
      </c>
      <c r="F6" s="142" t="s">
        <v>115</v>
      </c>
      <c r="G6" s="143" t="s">
        <v>31</v>
      </c>
      <c r="H6" s="146" t="s">
        <v>32</v>
      </c>
      <c r="I6" s="146" t="s">
        <v>116</v>
      </c>
      <c r="J6" s="146" t="s">
        <v>33</v>
      </c>
      <c r="K6" s="146" t="s">
        <v>117</v>
      </c>
      <c r="L6" s="146" t="s">
        <v>118</v>
      </c>
      <c r="M6" s="146" t="s">
        <v>119</v>
      </c>
      <c r="N6" s="146" t="s">
        <v>120</v>
      </c>
      <c r="O6" s="146" t="s">
        <v>121</v>
      </c>
      <c r="P6" s="146" t="s">
        <v>122</v>
      </c>
      <c r="Q6" s="146" t="s">
        <v>123</v>
      </c>
      <c r="R6" s="146" t="s">
        <v>124</v>
      </c>
      <c r="S6" s="146" t="s">
        <v>125</v>
      </c>
      <c r="T6" s="146" t="s">
        <v>126</v>
      </c>
      <c r="U6" s="146" t="s">
        <v>127</v>
      </c>
      <c r="V6" s="146" t="s">
        <v>128</v>
      </c>
      <c r="W6" s="146" t="s">
        <v>129</v>
      </c>
      <c r="X6" s="146" t="s">
        <v>130</v>
      </c>
      <c r="Y6" s="146" t="s">
        <v>131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132</v>
      </c>
      <c r="B8" s="162" t="s">
        <v>61</v>
      </c>
      <c r="C8" s="183" t="s">
        <v>62</v>
      </c>
      <c r="D8" s="163"/>
      <c r="E8" s="164"/>
      <c r="F8" s="165"/>
      <c r="G8" s="165">
        <f>SUMIF(AG9:AG17,"&lt;&gt;NOR",G9:G17)</f>
        <v>0</v>
      </c>
      <c r="H8" s="165"/>
      <c r="I8" s="165">
        <f>SUM(I9:I17)</f>
        <v>47230.569999999992</v>
      </c>
      <c r="J8" s="165"/>
      <c r="K8" s="165">
        <f>SUM(K9:K17)</f>
        <v>44919.83</v>
      </c>
      <c r="L8" s="165"/>
      <c r="M8" s="165">
        <f>SUM(M9:M17)</f>
        <v>0</v>
      </c>
      <c r="N8" s="164"/>
      <c r="O8" s="164">
        <f>SUM(O9:O17)</f>
        <v>1.5999999999999999</v>
      </c>
      <c r="P8" s="164"/>
      <c r="Q8" s="164">
        <f>SUM(Q9:Q17)</f>
        <v>0</v>
      </c>
      <c r="R8" s="165"/>
      <c r="S8" s="165"/>
      <c r="T8" s="166"/>
      <c r="U8" s="160"/>
      <c r="V8" s="160">
        <f>SUM(V9:V17)</f>
        <v>10.92</v>
      </c>
      <c r="W8" s="160"/>
      <c r="X8" s="160"/>
      <c r="Y8" s="160"/>
      <c r="AG8" t="s">
        <v>133</v>
      </c>
    </row>
    <row r="9" spans="1:60" ht="33.75" outlineLevel="1" x14ac:dyDescent="0.2">
      <c r="A9" s="168">
        <v>1</v>
      </c>
      <c r="B9" s="169" t="s">
        <v>134</v>
      </c>
      <c r="C9" s="184" t="s">
        <v>135</v>
      </c>
      <c r="D9" s="170" t="s">
        <v>136</v>
      </c>
      <c r="E9" s="171">
        <v>57</v>
      </c>
      <c r="F9" s="172"/>
      <c r="G9" s="173">
        <f>ROUND(E9*F9,2)</f>
        <v>0</v>
      </c>
      <c r="H9" s="172">
        <v>674.03</v>
      </c>
      <c r="I9" s="173">
        <f>ROUND(E9*H9,2)</f>
        <v>38419.71</v>
      </c>
      <c r="J9" s="172">
        <v>575.97</v>
      </c>
      <c r="K9" s="173">
        <f>ROUND(E9*J9,2)</f>
        <v>32830.29</v>
      </c>
      <c r="L9" s="173">
        <v>21</v>
      </c>
      <c r="M9" s="173">
        <f>G9*(1+L9/100)</f>
        <v>0</v>
      </c>
      <c r="N9" s="171">
        <v>2.231E-2</v>
      </c>
      <c r="O9" s="171">
        <f>ROUND(E9*N9,2)</f>
        <v>1.27</v>
      </c>
      <c r="P9" s="171">
        <v>0</v>
      </c>
      <c r="Q9" s="171">
        <f>ROUND(E9*P9,2)</f>
        <v>0</v>
      </c>
      <c r="R9" s="173"/>
      <c r="S9" s="173" t="s">
        <v>137</v>
      </c>
      <c r="T9" s="174" t="s">
        <v>138</v>
      </c>
      <c r="U9" s="157">
        <v>0</v>
      </c>
      <c r="V9" s="157">
        <f>ROUND(E9*U9,2)</f>
        <v>0</v>
      </c>
      <c r="W9" s="157"/>
      <c r="X9" s="157"/>
      <c r="Y9" s="157" t="s">
        <v>139</v>
      </c>
      <c r="Z9" s="147"/>
      <c r="AA9" s="147"/>
      <c r="AB9" s="147"/>
      <c r="AC9" s="147"/>
      <c r="AD9" s="147"/>
      <c r="AE9" s="147"/>
      <c r="AF9" s="147"/>
      <c r="AG9" s="147" t="s">
        <v>140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75" t="s">
        <v>141</v>
      </c>
      <c r="D10" s="276"/>
      <c r="E10" s="276"/>
      <c r="F10" s="276"/>
      <c r="G10" s="276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142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1" x14ac:dyDescent="0.2">
      <c r="A11" s="175">
        <v>2</v>
      </c>
      <c r="B11" s="176" t="s">
        <v>143</v>
      </c>
      <c r="C11" s="185" t="s">
        <v>144</v>
      </c>
      <c r="D11" s="177" t="s">
        <v>136</v>
      </c>
      <c r="E11" s="178">
        <v>5.8</v>
      </c>
      <c r="F11" s="179"/>
      <c r="G11" s="180">
        <f>ROUND(E11*F11,2)</f>
        <v>0</v>
      </c>
      <c r="H11" s="179">
        <v>676.58</v>
      </c>
      <c r="I11" s="180">
        <f>ROUND(E11*H11,2)</f>
        <v>3924.16</v>
      </c>
      <c r="J11" s="179">
        <v>631.41999999999996</v>
      </c>
      <c r="K11" s="180">
        <f>ROUND(E11*J11,2)</f>
        <v>3662.24</v>
      </c>
      <c r="L11" s="180">
        <v>21</v>
      </c>
      <c r="M11" s="180">
        <f>G11*(1+L11/100)</f>
        <v>0</v>
      </c>
      <c r="N11" s="178">
        <v>2.5649999999999999E-2</v>
      </c>
      <c r="O11" s="178">
        <f>ROUND(E11*N11,2)</f>
        <v>0.15</v>
      </c>
      <c r="P11" s="178">
        <v>0</v>
      </c>
      <c r="Q11" s="178">
        <f>ROUND(E11*P11,2)</f>
        <v>0</v>
      </c>
      <c r="R11" s="180"/>
      <c r="S11" s="180" t="s">
        <v>137</v>
      </c>
      <c r="T11" s="181" t="s">
        <v>138</v>
      </c>
      <c r="U11" s="157">
        <v>0</v>
      </c>
      <c r="V11" s="157">
        <f>ROUND(E11*U11,2)</f>
        <v>0</v>
      </c>
      <c r="W11" s="157"/>
      <c r="X11" s="157"/>
      <c r="Y11" s="157" t="s">
        <v>139</v>
      </c>
      <c r="Z11" s="147"/>
      <c r="AA11" s="147"/>
      <c r="AB11" s="147"/>
      <c r="AC11" s="147"/>
      <c r="AD11" s="147"/>
      <c r="AE11" s="147"/>
      <c r="AF11" s="147"/>
      <c r="AG11" s="147" t="s">
        <v>140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33.75" outlineLevel="1" x14ac:dyDescent="0.2">
      <c r="A12" s="168">
        <v>3</v>
      </c>
      <c r="B12" s="169" t="s">
        <v>145</v>
      </c>
      <c r="C12" s="184" t="s">
        <v>146</v>
      </c>
      <c r="D12" s="170" t="s">
        <v>136</v>
      </c>
      <c r="E12" s="171">
        <v>14</v>
      </c>
      <c r="F12" s="172"/>
      <c r="G12" s="173">
        <f>ROUND(E12*F12,2)</f>
        <v>0</v>
      </c>
      <c r="H12" s="172">
        <v>349.05</v>
      </c>
      <c r="I12" s="173">
        <f>ROUND(E12*H12,2)</f>
        <v>4886.7</v>
      </c>
      <c r="J12" s="172">
        <v>601.95000000000005</v>
      </c>
      <c r="K12" s="173">
        <f>ROUND(E12*J12,2)</f>
        <v>8427.2999999999993</v>
      </c>
      <c r="L12" s="173">
        <v>21</v>
      </c>
      <c r="M12" s="173">
        <f>G12*(1+L12/100)</f>
        <v>0</v>
      </c>
      <c r="N12" s="171">
        <v>1.2840000000000001E-2</v>
      </c>
      <c r="O12" s="171">
        <f>ROUND(E12*N12,2)</f>
        <v>0.18</v>
      </c>
      <c r="P12" s="171">
        <v>0</v>
      </c>
      <c r="Q12" s="171">
        <f>ROUND(E12*P12,2)</f>
        <v>0</v>
      </c>
      <c r="R12" s="173"/>
      <c r="S12" s="173" t="s">
        <v>137</v>
      </c>
      <c r="T12" s="174" t="s">
        <v>137</v>
      </c>
      <c r="U12" s="157">
        <v>0.78</v>
      </c>
      <c r="V12" s="157">
        <f>ROUND(E12*U12,2)</f>
        <v>10.92</v>
      </c>
      <c r="W12" s="157"/>
      <c r="X12" s="157" t="s">
        <v>147</v>
      </c>
      <c r="Y12" s="157" t="s">
        <v>139</v>
      </c>
      <c r="Z12" s="147"/>
      <c r="AA12" s="147"/>
      <c r="AB12" s="147"/>
      <c r="AC12" s="147"/>
      <c r="AD12" s="147"/>
      <c r="AE12" s="147"/>
      <c r="AF12" s="147"/>
      <c r="AG12" s="147" t="s">
        <v>148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275" t="s">
        <v>402</v>
      </c>
      <c r="D13" s="276"/>
      <c r="E13" s="276"/>
      <c r="F13" s="276"/>
      <c r="G13" s="276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142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277" t="s">
        <v>149</v>
      </c>
      <c r="D14" s="278"/>
      <c r="E14" s="278"/>
      <c r="F14" s="278"/>
      <c r="G14" s="278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142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277" t="s">
        <v>150</v>
      </c>
      <c r="D15" s="278"/>
      <c r="E15" s="278"/>
      <c r="F15" s="278"/>
      <c r="G15" s="278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142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3" x14ac:dyDescent="0.2">
      <c r="A16" s="154"/>
      <c r="B16" s="155"/>
      <c r="C16" s="277" t="s">
        <v>151</v>
      </c>
      <c r="D16" s="278"/>
      <c r="E16" s="278"/>
      <c r="F16" s="278"/>
      <c r="G16" s="278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142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82" t="str">
        <f>C16</f>
        <v>- standardního tmelení Q2, to je: základní tmelení Q1+ dodatečné tmelení (tmelení najemno) a případné přebroušení.</v>
      </c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6" t="s">
        <v>152</v>
      </c>
      <c r="D17" s="158"/>
      <c r="E17" s="159">
        <v>14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153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x14ac:dyDescent="0.2">
      <c r="A18" s="161" t="s">
        <v>132</v>
      </c>
      <c r="B18" s="162" t="s">
        <v>63</v>
      </c>
      <c r="C18" s="183" t="s">
        <v>64</v>
      </c>
      <c r="D18" s="163"/>
      <c r="E18" s="164"/>
      <c r="F18" s="165"/>
      <c r="G18" s="165">
        <f>SUMIF(AG19:AG22,"&lt;&gt;NOR",G19:G22)</f>
        <v>0</v>
      </c>
      <c r="H18" s="165"/>
      <c r="I18" s="165">
        <f>SUM(I19:I22)</f>
        <v>19330.580000000002</v>
      </c>
      <c r="J18" s="165"/>
      <c r="K18" s="165">
        <f>SUM(K19:K22)</f>
        <v>18870.82</v>
      </c>
      <c r="L18" s="165"/>
      <c r="M18" s="165">
        <f>SUM(M19:M22)</f>
        <v>0</v>
      </c>
      <c r="N18" s="164"/>
      <c r="O18" s="164">
        <f>SUM(O19:O22)</f>
        <v>2.92</v>
      </c>
      <c r="P18" s="164"/>
      <c r="Q18" s="164">
        <f>SUM(Q19:Q22)</f>
        <v>0</v>
      </c>
      <c r="R18" s="165"/>
      <c r="S18" s="165"/>
      <c r="T18" s="166"/>
      <c r="U18" s="160"/>
      <c r="V18" s="160">
        <f>SUM(V19:V22)</f>
        <v>11.84</v>
      </c>
      <c r="W18" s="160"/>
      <c r="X18" s="160"/>
      <c r="Y18" s="160"/>
      <c r="AG18" t="s">
        <v>133</v>
      </c>
    </row>
    <row r="19" spans="1:60" ht="22.5" outlineLevel="1" x14ac:dyDescent="0.2">
      <c r="A19" s="168">
        <v>4</v>
      </c>
      <c r="B19" s="169" t="s">
        <v>154</v>
      </c>
      <c r="C19" s="184" t="s">
        <v>155</v>
      </c>
      <c r="D19" s="170" t="s">
        <v>156</v>
      </c>
      <c r="E19" s="171">
        <v>65.7</v>
      </c>
      <c r="F19" s="172"/>
      <c r="G19" s="173">
        <f>ROUND(E19*F19,2)</f>
        <v>0</v>
      </c>
      <c r="H19" s="172">
        <v>243.61</v>
      </c>
      <c r="I19" s="173">
        <f>ROUND(E19*H19,2)</f>
        <v>16005.18</v>
      </c>
      <c r="J19" s="172">
        <v>158.38999999999999</v>
      </c>
      <c r="K19" s="173">
        <f>ROUND(E19*J19,2)</f>
        <v>10406.219999999999</v>
      </c>
      <c r="L19" s="173">
        <v>21</v>
      </c>
      <c r="M19" s="173">
        <f>G19*(1+L19/100)</f>
        <v>0</v>
      </c>
      <c r="N19" s="171">
        <v>3.8980000000000001E-2</v>
      </c>
      <c r="O19" s="171">
        <f>ROUND(E19*N19,2)</f>
        <v>2.56</v>
      </c>
      <c r="P19" s="171">
        <v>0</v>
      </c>
      <c r="Q19" s="171">
        <f>ROUND(E19*P19,2)</f>
        <v>0</v>
      </c>
      <c r="R19" s="173"/>
      <c r="S19" s="173" t="s">
        <v>137</v>
      </c>
      <c r="T19" s="174" t="s">
        <v>138</v>
      </c>
      <c r="U19" s="157">
        <v>0</v>
      </c>
      <c r="V19" s="157">
        <f>ROUND(E19*U19,2)</f>
        <v>0</v>
      </c>
      <c r="W19" s="157"/>
      <c r="X19" s="157"/>
      <c r="Y19" s="157" t="s">
        <v>139</v>
      </c>
      <c r="Z19" s="147"/>
      <c r="AA19" s="147"/>
      <c r="AB19" s="147"/>
      <c r="AC19" s="147"/>
      <c r="AD19" s="147"/>
      <c r="AE19" s="147"/>
      <c r="AF19" s="147"/>
      <c r="AG19" s="147" t="s">
        <v>140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6" t="s">
        <v>157</v>
      </c>
      <c r="D20" s="158"/>
      <c r="E20" s="159">
        <v>25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153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6" t="s">
        <v>158</v>
      </c>
      <c r="D21" s="158"/>
      <c r="E21" s="159">
        <v>40.700000000000003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153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2.5" outlineLevel="1" x14ac:dyDescent="0.2">
      <c r="A22" s="175">
        <v>5</v>
      </c>
      <c r="B22" s="176" t="s">
        <v>159</v>
      </c>
      <c r="C22" s="185" t="s">
        <v>160</v>
      </c>
      <c r="D22" s="177" t="s">
        <v>136</v>
      </c>
      <c r="E22" s="178">
        <v>10</v>
      </c>
      <c r="F22" s="179"/>
      <c r="G22" s="180">
        <f>ROUND(E22*F22,2)</f>
        <v>0</v>
      </c>
      <c r="H22" s="179">
        <v>332.54</v>
      </c>
      <c r="I22" s="180">
        <f>ROUND(E22*H22,2)</f>
        <v>3325.4</v>
      </c>
      <c r="J22" s="179">
        <v>846.46</v>
      </c>
      <c r="K22" s="180">
        <f>ROUND(E22*J22,2)</f>
        <v>8464.6</v>
      </c>
      <c r="L22" s="180">
        <v>21</v>
      </c>
      <c r="M22" s="180">
        <f>G22*(1+L22/100)</f>
        <v>0</v>
      </c>
      <c r="N22" s="178">
        <v>3.5659999999999997E-2</v>
      </c>
      <c r="O22" s="178">
        <f>ROUND(E22*N22,2)</f>
        <v>0.36</v>
      </c>
      <c r="P22" s="178">
        <v>0</v>
      </c>
      <c r="Q22" s="178">
        <f>ROUND(E22*P22,2)</f>
        <v>0</v>
      </c>
      <c r="R22" s="180"/>
      <c r="S22" s="180" t="s">
        <v>137</v>
      </c>
      <c r="T22" s="181" t="s">
        <v>137</v>
      </c>
      <c r="U22" s="157">
        <v>1.1841699999999999</v>
      </c>
      <c r="V22" s="157">
        <f>ROUND(E22*U22,2)</f>
        <v>11.84</v>
      </c>
      <c r="W22" s="157"/>
      <c r="X22" s="157" t="s">
        <v>147</v>
      </c>
      <c r="Y22" s="157" t="s">
        <v>139</v>
      </c>
      <c r="Z22" s="147"/>
      <c r="AA22" s="147"/>
      <c r="AB22" s="147"/>
      <c r="AC22" s="147"/>
      <c r="AD22" s="147"/>
      <c r="AE22" s="147"/>
      <c r="AF22" s="147"/>
      <c r="AG22" s="147" t="s">
        <v>140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x14ac:dyDescent="0.2">
      <c r="A23" s="161" t="s">
        <v>132</v>
      </c>
      <c r="B23" s="162" t="s">
        <v>77</v>
      </c>
      <c r="C23" s="183" t="s">
        <v>78</v>
      </c>
      <c r="D23" s="163"/>
      <c r="E23" s="164"/>
      <c r="F23" s="165"/>
      <c r="G23" s="165">
        <f>SUMIF(AG24:AG27,"&lt;&gt;NOR",G24:G27)</f>
        <v>0</v>
      </c>
      <c r="H23" s="165"/>
      <c r="I23" s="165">
        <f>SUM(I24:I27)</f>
        <v>11722.8</v>
      </c>
      <c r="J23" s="165"/>
      <c r="K23" s="165">
        <f>SUM(K24:K27)</f>
        <v>27517.200000000001</v>
      </c>
      <c r="L23" s="165"/>
      <c r="M23" s="165">
        <f>SUM(M24:M27)</f>
        <v>0</v>
      </c>
      <c r="N23" s="164"/>
      <c r="O23" s="164">
        <f>SUM(O24:O27)</f>
        <v>0.04</v>
      </c>
      <c r="P23" s="164"/>
      <c r="Q23" s="164">
        <f>SUM(Q24:Q27)</f>
        <v>0</v>
      </c>
      <c r="R23" s="165"/>
      <c r="S23" s="165"/>
      <c r="T23" s="166"/>
      <c r="U23" s="160"/>
      <c r="V23" s="160">
        <f>SUM(V24:V27)</f>
        <v>38.4</v>
      </c>
      <c r="W23" s="160"/>
      <c r="X23" s="160"/>
      <c r="Y23" s="160"/>
      <c r="AG23" t="s">
        <v>133</v>
      </c>
    </row>
    <row r="24" spans="1:60" outlineLevel="1" x14ac:dyDescent="0.2">
      <c r="A24" s="168">
        <v>6</v>
      </c>
      <c r="B24" s="169" t="s">
        <v>161</v>
      </c>
      <c r="C24" s="184" t="s">
        <v>162</v>
      </c>
      <c r="D24" s="170" t="s">
        <v>156</v>
      </c>
      <c r="E24" s="171">
        <v>120</v>
      </c>
      <c r="F24" s="172"/>
      <c r="G24" s="173">
        <f>ROUND(E24*F24,2)</f>
        <v>0</v>
      </c>
      <c r="H24" s="172">
        <v>97.69</v>
      </c>
      <c r="I24" s="173">
        <f>ROUND(E24*H24,2)</f>
        <v>11722.8</v>
      </c>
      <c r="J24" s="172">
        <v>229.31</v>
      </c>
      <c r="K24" s="173">
        <f>ROUND(E24*J24,2)</f>
        <v>27517.200000000001</v>
      </c>
      <c r="L24" s="173">
        <v>21</v>
      </c>
      <c r="M24" s="173">
        <f>G24*(1+L24/100)</f>
        <v>0</v>
      </c>
      <c r="N24" s="171">
        <v>3.3E-4</v>
      </c>
      <c r="O24" s="171">
        <f>ROUND(E24*N24,2)</f>
        <v>0.04</v>
      </c>
      <c r="P24" s="171">
        <v>0</v>
      </c>
      <c r="Q24" s="171">
        <f>ROUND(E24*P24,2)</f>
        <v>0</v>
      </c>
      <c r="R24" s="173"/>
      <c r="S24" s="173" t="s">
        <v>137</v>
      </c>
      <c r="T24" s="174" t="s">
        <v>137</v>
      </c>
      <c r="U24" s="157">
        <v>0.32</v>
      </c>
      <c r="V24" s="157">
        <f>ROUND(E24*U24,2)</f>
        <v>38.4</v>
      </c>
      <c r="W24" s="157"/>
      <c r="X24" s="157" t="s">
        <v>147</v>
      </c>
      <c r="Y24" s="157" t="s">
        <v>139</v>
      </c>
      <c r="Z24" s="147"/>
      <c r="AA24" s="147"/>
      <c r="AB24" s="147"/>
      <c r="AC24" s="147"/>
      <c r="AD24" s="147"/>
      <c r="AE24" s="147"/>
      <c r="AF24" s="147"/>
      <c r="AG24" s="147" t="s">
        <v>148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275" t="s">
        <v>163</v>
      </c>
      <c r="D25" s="276"/>
      <c r="E25" s="276"/>
      <c r="F25" s="276"/>
      <c r="G25" s="276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142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277" t="s">
        <v>164</v>
      </c>
      <c r="D26" s="278"/>
      <c r="E26" s="278"/>
      <c r="F26" s="278"/>
      <c r="G26" s="278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142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86" t="s">
        <v>165</v>
      </c>
      <c r="D27" s="158"/>
      <c r="E27" s="159">
        <v>120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153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x14ac:dyDescent="0.2">
      <c r="A28" s="161" t="s">
        <v>132</v>
      </c>
      <c r="B28" s="162" t="s">
        <v>81</v>
      </c>
      <c r="C28" s="183" t="s">
        <v>82</v>
      </c>
      <c r="D28" s="163"/>
      <c r="E28" s="164"/>
      <c r="F28" s="165"/>
      <c r="G28" s="165">
        <f>SUMIF(AG29:AG33,"&lt;&gt;NOR",G29:G33)</f>
        <v>0</v>
      </c>
      <c r="H28" s="165"/>
      <c r="I28" s="165">
        <f>SUM(I29:I33)</f>
        <v>0</v>
      </c>
      <c r="J28" s="165"/>
      <c r="K28" s="165">
        <f>SUM(K29:K33)</f>
        <v>9520</v>
      </c>
      <c r="L28" s="165"/>
      <c r="M28" s="165">
        <f>SUM(M29:M33)</f>
        <v>0</v>
      </c>
      <c r="N28" s="164"/>
      <c r="O28" s="164">
        <f>SUM(O29:O33)</f>
        <v>0</v>
      </c>
      <c r="P28" s="164"/>
      <c r="Q28" s="164">
        <f>SUM(Q29:Q33)</f>
        <v>0</v>
      </c>
      <c r="R28" s="165"/>
      <c r="S28" s="165"/>
      <c r="T28" s="166"/>
      <c r="U28" s="160"/>
      <c r="V28" s="160">
        <f>SUM(V29:V33)</f>
        <v>0</v>
      </c>
      <c r="W28" s="160"/>
      <c r="X28" s="160"/>
      <c r="Y28" s="160"/>
      <c r="AG28" t="s">
        <v>133</v>
      </c>
    </row>
    <row r="29" spans="1:60" ht="22.5" outlineLevel="1" x14ac:dyDescent="0.2">
      <c r="A29" s="168">
        <v>7</v>
      </c>
      <c r="B29" s="169" t="s">
        <v>166</v>
      </c>
      <c r="C29" s="184" t="s">
        <v>167</v>
      </c>
      <c r="D29" s="170" t="s">
        <v>168</v>
      </c>
      <c r="E29" s="171">
        <v>7</v>
      </c>
      <c r="F29" s="172"/>
      <c r="G29" s="173">
        <f>ROUND(E29*F29,2)</f>
        <v>0</v>
      </c>
      <c r="H29" s="172">
        <v>0</v>
      </c>
      <c r="I29" s="173">
        <f>ROUND(E29*H29,2)</f>
        <v>0</v>
      </c>
      <c r="J29" s="172">
        <v>590</v>
      </c>
      <c r="K29" s="173">
        <f>ROUND(E29*J29,2)</f>
        <v>4130</v>
      </c>
      <c r="L29" s="173">
        <v>21</v>
      </c>
      <c r="M29" s="173">
        <f>G29*(1+L29/100)</f>
        <v>0</v>
      </c>
      <c r="N29" s="171">
        <v>0</v>
      </c>
      <c r="O29" s="171">
        <f>ROUND(E29*N29,2)</f>
        <v>0</v>
      </c>
      <c r="P29" s="171">
        <v>0</v>
      </c>
      <c r="Q29" s="171">
        <f>ROUND(E29*P29,2)</f>
        <v>0</v>
      </c>
      <c r="R29" s="173"/>
      <c r="S29" s="173" t="s">
        <v>169</v>
      </c>
      <c r="T29" s="174" t="s">
        <v>138</v>
      </c>
      <c r="U29" s="157">
        <v>0</v>
      </c>
      <c r="V29" s="157">
        <f>ROUND(E29*U29,2)</f>
        <v>0</v>
      </c>
      <c r="W29" s="157"/>
      <c r="X29" s="157" t="s">
        <v>147</v>
      </c>
      <c r="Y29" s="157" t="s">
        <v>139</v>
      </c>
      <c r="Z29" s="147"/>
      <c r="AA29" s="147"/>
      <c r="AB29" s="147"/>
      <c r="AC29" s="147"/>
      <c r="AD29" s="147"/>
      <c r="AE29" s="147"/>
      <c r="AF29" s="147"/>
      <c r="AG29" s="147" t="s">
        <v>148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275" t="s">
        <v>170</v>
      </c>
      <c r="D30" s="276"/>
      <c r="E30" s="276"/>
      <c r="F30" s="276"/>
      <c r="G30" s="276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142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277" t="s">
        <v>171</v>
      </c>
      <c r="D31" s="278"/>
      <c r="E31" s="278"/>
      <c r="F31" s="278"/>
      <c r="G31" s="278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142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2.5" outlineLevel="1" x14ac:dyDescent="0.2">
      <c r="A32" s="175">
        <v>8</v>
      </c>
      <c r="B32" s="176" t="s">
        <v>172</v>
      </c>
      <c r="C32" s="185" t="s">
        <v>173</v>
      </c>
      <c r="D32" s="177" t="s">
        <v>168</v>
      </c>
      <c r="E32" s="178">
        <v>1</v>
      </c>
      <c r="F32" s="179"/>
      <c r="G32" s="180">
        <f>ROUND(E32*F32,2)</f>
        <v>0</v>
      </c>
      <c r="H32" s="179">
        <v>0</v>
      </c>
      <c r="I32" s="180">
        <f>ROUND(E32*H32,2)</f>
        <v>0</v>
      </c>
      <c r="J32" s="179">
        <v>3490</v>
      </c>
      <c r="K32" s="180">
        <f>ROUND(E32*J32,2)</f>
        <v>3490</v>
      </c>
      <c r="L32" s="180">
        <v>21</v>
      </c>
      <c r="M32" s="180">
        <f>G32*(1+L32/100)</f>
        <v>0</v>
      </c>
      <c r="N32" s="178">
        <v>0</v>
      </c>
      <c r="O32" s="178">
        <f>ROUND(E32*N32,2)</f>
        <v>0</v>
      </c>
      <c r="P32" s="178">
        <v>0</v>
      </c>
      <c r="Q32" s="178">
        <f>ROUND(E32*P32,2)</f>
        <v>0</v>
      </c>
      <c r="R32" s="180"/>
      <c r="S32" s="180" t="s">
        <v>169</v>
      </c>
      <c r="T32" s="181" t="s">
        <v>138</v>
      </c>
      <c r="U32" s="157">
        <v>0</v>
      </c>
      <c r="V32" s="157">
        <f>ROUND(E32*U32,2)</f>
        <v>0</v>
      </c>
      <c r="W32" s="157"/>
      <c r="X32" s="157" t="s">
        <v>147</v>
      </c>
      <c r="Y32" s="157" t="s">
        <v>139</v>
      </c>
      <c r="Z32" s="147"/>
      <c r="AA32" s="147"/>
      <c r="AB32" s="147"/>
      <c r="AC32" s="147"/>
      <c r="AD32" s="147"/>
      <c r="AE32" s="147"/>
      <c r="AF32" s="147"/>
      <c r="AG32" s="147" t="s">
        <v>148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2.5" outlineLevel="1" x14ac:dyDescent="0.2">
      <c r="A33" s="175">
        <v>9</v>
      </c>
      <c r="B33" s="176" t="s">
        <v>174</v>
      </c>
      <c r="C33" s="185" t="s">
        <v>175</v>
      </c>
      <c r="D33" s="177" t="s">
        <v>168</v>
      </c>
      <c r="E33" s="178">
        <v>1</v>
      </c>
      <c r="F33" s="179"/>
      <c r="G33" s="180">
        <f>ROUND(E33*F33,2)</f>
        <v>0</v>
      </c>
      <c r="H33" s="179">
        <v>0</v>
      </c>
      <c r="I33" s="180">
        <f>ROUND(E33*H33,2)</f>
        <v>0</v>
      </c>
      <c r="J33" s="179">
        <v>1900</v>
      </c>
      <c r="K33" s="180">
        <f>ROUND(E33*J33,2)</f>
        <v>1900</v>
      </c>
      <c r="L33" s="180">
        <v>21</v>
      </c>
      <c r="M33" s="180">
        <f>G33*(1+L33/100)</f>
        <v>0</v>
      </c>
      <c r="N33" s="178">
        <v>0</v>
      </c>
      <c r="O33" s="178">
        <f>ROUND(E33*N33,2)</f>
        <v>0</v>
      </c>
      <c r="P33" s="178">
        <v>0</v>
      </c>
      <c r="Q33" s="178">
        <f>ROUND(E33*P33,2)</f>
        <v>0</v>
      </c>
      <c r="R33" s="180"/>
      <c r="S33" s="180" t="s">
        <v>169</v>
      </c>
      <c r="T33" s="181" t="s">
        <v>138</v>
      </c>
      <c r="U33" s="157">
        <v>0</v>
      </c>
      <c r="V33" s="157">
        <f>ROUND(E33*U33,2)</f>
        <v>0</v>
      </c>
      <c r="W33" s="157"/>
      <c r="X33" s="157" t="s">
        <v>147</v>
      </c>
      <c r="Y33" s="157" t="s">
        <v>139</v>
      </c>
      <c r="Z33" s="147"/>
      <c r="AA33" s="147"/>
      <c r="AB33" s="147"/>
      <c r="AC33" s="147"/>
      <c r="AD33" s="147"/>
      <c r="AE33" s="147"/>
      <c r="AF33" s="147"/>
      <c r="AG33" s="147" t="s">
        <v>148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">
      <c r="A34" s="161" t="s">
        <v>132</v>
      </c>
      <c r="B34" s="162" t="s">
        <v>67</v>
      </c>
      <c r="C34" s="183" t="s">
        <v>68</v>
      </c>
      <c r="D34" s="163"/>
      <c r="E34" s="164"/>
      <c r="F34" s="165"/>
      <c r="G34" s="165">
        <f>SUMIF(AG35:AG38,"&lt;&gt;NOR",G35:G38)</f>
        <v>0</v>
      </c>
      <c r="H34" s="165"/>
      <c r="I34" s="165">
        <f>SUM(I35:I38)</f>
        <v>4081.54</v>
      </c>
      <c r="J34" s="165"/>
      <c r="K34" s="165">
        <f>SUM(K35:K38)</f>
        <v>2208.46</v>
      </c>
      <c r="L34" s="165"/>
      <c r="M34" s="165">
        <f>SUM(M35:M38)</f>
        <v>0</v>
      </c>
      <c r="N34" s="164"/>
      <c r="O34" s="164">
        <f>SUM(O35:O38)</f>
        <v>0.06</v>
      </c>
      <c r="P34" s="164"/>
      <c r="Q34" s="164">
        <f>SUM(Q35:Q38)</f>
        <v>0</v>
      </c>
      <c r="R34" s="165"/>
      <c r="S34" s="165"/>
      <c r="T34" s="166"/>
      <c r="U34" s="160"/>
      <c r="V34" s="160">
        <f>SUM(V35:V38)</f>
        <v>0</v>
      </c>
      <c r="W34" s="160"/>
      <c r="X34" s="160"/>
      <c r="Y34" s="160"/>
      <c r="AG34" t="s">
        <v>133</v>
      </c>
    </row>
    <row r="35" spans="1:60" ht="22.5" outlineLevel="1" x14ac:dyDescent="0.2">
      <c r="A35" s="168">
        <v>10</v>
      </c>
      <c r="B35" s="169" t="s">
        <v>176</v>
      </c>
      <c r="C35" s="184" t="s">
        <v>177</v>
      </c>
      <c r="D35" s="170" t="s">
        <v>178</v>
      </c>
      <c r="E35" s="171">
        <v>2</v>
      </c>
      <c r="F35" s="172"/>
      <c r="G35" s="173">
        <f>ROUND(E35*F35,2)</f>
        <v>0</v>
      </c>
      <c r="H35" s="172">
        <v>2040.77</v>
      </c>
      <c r="I35" s="173">
        <f>ROUND(E35*H35,2)</f>
        <v>4081.54</v>
      </c>
      <c r="J35" s="172">
        <v>1104.23</v>
      </c>
      <c r="K35" s="173">
        <f>ROUND(E35*J35,2)</f>
        <v>2208.46</v>
      </c>
      <c r="L35" s="173">
        <v>21</v>
      </c>
      <c r="M35" s="173">
        <f>G35*(1+L35/100)</f>
        <v>0</v>
      </c>
      <c r="N35" s="171">
        <v>2.9569999999999999E-2</v>
      </c>
      <c r="O35" s="171">
        <f>ROUND(E35*N35,2)</f>
        <v>0.06</v>
      </c>
      <c r="P35" s="171">
        <v>0</v>
      </c>
      <c r="Q35" s="171">
        <f>ROUND(E35*P35,2)</f>
        <v>0</v>
      </c>
      <c r="R35" s="173"/>
      <c r="S35" s="173" t="s">
        <v>137</v>
      </c>
      <c r="T35" s="174" t="s">
        <v>138</v>
      </c>
      <c r="U35" s="157">
        <v>0</v>
      </c>
      <c r="V35" s="157">
        <f>ROUND(E35*U35,2)</f>
        <v>0</v>
      </c>
      <c r="W35" s="157"/>
      <c r="X35" s="157"/>
      <c r="Y35" s="157" t="s">
        <v>139</v>
      </c>
      <c r="Z35" s="147"/>
      <c r="AA35" s="147"/>
      <c r="AB35" s="147"/>
      <c r="AC35" s="147"/>
      <c r="AD35" s="147"/>
      <c r="AE35" s="147"/>
      <c r="AF35" s="147"/>
      <c r="AG35" s="147" t="s">
        <v>140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75" t="s">
        <v>179</v>
      </c>
      <c r="D36" s="276"/>
      <c r="E36" s="276"/>
      <c r="F36" s="276"/>
      <c r="G36" s="276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142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277" t="s">
        <v>180</v>
      </c>
      <c r="D37" s="278"/>
      <c r="E37" s="278"/>
      <c r="F37" s="278"/>
      <c r="G37" s="278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142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277" t="s">
        <v>181</v>
      </c>
      <c r="D38" s="278"/>
      <c r="E38" s="278"/>
      <c r="F38" s="278"/>
      <c r="G38" s="278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142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x14ac:dyDescent="0.2">
      <c r="A39" s="161" t="s">
        <v>132</v>
      </c>
      <c r="B39" s="162" t="s">
        <v>73</v>
      </c>
      <c r="C39" s="183" t="s">
        <v>74</v>
      </c>
      <c r="D39" s="163"/>
      <c r="E39" s="164"/>
      <c r="F39" s="165"/>
      <c r="G39" s="165">
        <f>SUMIF(AG40:AG41,"&lt;&gt;NOR",G40:G41)</f>
        <v>0</v>
      </c>
      <c r="H39" s="165"/>
      <c r="I39" s="165">
        <f>SUM(I40:I41)</f>
        <v>162.12</v>
      </c>
      <c r="J39" s="165"/>
      <c r="K39" s="165">
        <f>SUM(K40:K41)</f>
        <v>2609.88</v>
      </c>
      <c r="L39" s="165"/>
      <c r="M39" s="165">
        <f>SUM(M40:M41)</f>
        <v>0</v>
      </c>
      <c r="N39" s="164"/>
      <c r="O39" s="164">
        <f>SUM(O40:O41)</f>
        <v>0.01</v>
      </c>
      <c r="P39" s="164"/>
      <c r="Q39" s="164">
        <f>SUM(Q40:Q41)</f>
        <v>0.21</v>
      </c>
      <c r="R39" s="165"/>
      <c r="S39" s="165"/>
      <c r="T39" s="166"/>
      <c r="U39" s="160"/>
      <c r="V39" s="160">
        <f>SUM(V40:V41)</f>
        <v>4.5</v>
      </c>
      <c r="W39" s="160"/>
      <c r="X39" s="160"/>
      <c r="Y39" s="160"/>
      <c r="AG39" t="s">
        <v>133</v>
      </c>
    </row>
    <row r="40" spans="1:60" ht="22.5" outlineLevel="1" x14ac:dyDescent="0.2">
      <c r="A40" s="168">
        <v>11</v>
      </c>
      <c r="B40" s="169" t="s">
        <v>182</v>
      </c>
      <c r="C40" s="184" t="s">
        <v>183</v>
      </c>
      <c r="D40" s="170" t="s">
        <v>136</v>
      </c>
      <c r="E40" s="171">
        <v>16.8</v>
      </c>
      <c r="F40" s="172"/>
      <c r="G40" s="173">
        <f>ROUND(E40*F40,2)</f>
        <v>0</v>
      </c>
      <c r="H40" s="172">
        <v>9.65</v>
      </c>
      <c r="I40" s="173">
        <f>ROUND(E40*H40,2)</f>
        <v>162.12</v>
      </c>
      <c r="J40" s="172">
        <v>155.35</v>
      </c>
      <c r="K40" s="173">
        <f>ROUND(E40*J40,2)</f>
        <v>2609.88</v>
      </c>
      <c r="L40" s="173">
        <v>21</v>
      </c>
      <c r="M40" s="173">
        <f>G40*(1+L40/100)</f>
        <v>0</v>
      </c>
      <c r="N40" s="171">
        <v>3.3E-4</v>
      </c>
      <c r="O40" s="171">
        <f>ROUND(E40*N40,2)</f>
        <v>0.01</v>
      </c>
      <c r="P40" s="171">
        <v>1.223E-2</v>
      </c>
      <c r="Q40" s="171">
        <f>ROUND(E40*P40,2)</f>
        <v>0.21</v>
      </c>
      <c r="R40" s="173"/>
      <c r="S40" s="173" t="s">
        <v>137</v>
      </c>
      <c r="T40" s="174" t="s">
        <v>137</v>
      </c>
      <c r="U40" s="157">
        <v>0.26800000000000002</v>
      </c>
      <c r="V40" s="157">
        <f>ROUND(E40*U40,2)</f>
        <v>4.5</v>
      </c>
      <c r="W40" s="157"/>
      <c r="X40" s="157" t="s">
        <v>147</v>
      </c>
      <c r="Y40" s="157" t="s">
        <v>139</v>
      </c>
      <c r="Z40" s="147"/>
      <c r="AA40" s="147"/>
      <c r="AB40" s="147"/>
      <c r="AC40" s="147"/>
      <c r="AD40" s="147"/>
      <c r="AE40" s="147"/>
      <c r="AF40" s="147"/>
      <c r="AG40" s="147" t="s">
        <v>148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186" t="s">
        <v>184</v>
      </c>
      <c r="D41" s="158"/>
      <c r="E41" s="159">
        <v>16.8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153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x14ac:dyDescent="0.2">
      <c r="A42" s="161" t="s">
        <v>132</v>
      </c>
      <c r="B42" s="162" t="s">
        <v>69</v>
      </c>
      <c r="C42" s="183" t="s">
        <v>70</v>
      </c>
      <c r="D42" s="163"/>
      <c r="E42" s="164"/>
      <c r="F42" s="165"/>
      <c r="G42" s="165">
        <f>SUMIF(AG43:AG43,"&lt;&gt;NOR",G43:G43)</f>
        <v>0</v>
      </c>
      <c r="H42" s="165"/>
      <c r="I42" s="165">
        <f>SUM(I43:I43)</f>
        <v>2064.65</v>
      </c>
      <c r="J42" s="165"/>
      <c r="K42" s="165">
        <f>SUM(K43:K43)</f>
        <v>3535.35</v>
      </c>
      <c r="L42" s="165"/>
      <c r="M42" s="165">
        <f>SUM(M43:M43)</f>
        <v>0</v>
      </c>
      <c r="N42" s="164"/>
      <c r="O42" s="164">
        <f>SUM(O43:O43)</f>
        <v>0.04</v>
      </c>
      <c r="P42" s="164"/>
      <c r="Q42" s="164">
        <f>SUM(Q43:Q43)</f>
        <v>0</v>
      </c>
      <c r="R42" s="165"/>
      <c r="S42" s="165"/>
      <c r="T42" s="166"/>
      <c r="U42" s="160"/>
      <c r="V42" s="160">
        <f>SUM(V43:V43)</f>
        <v>0</v>
      </c>
      <c r="W42" s="160"/>
      <c r="X42" s="160"/>
      <c r="Y42" s="160"/>
      <c r="AG42" t="s">
        <v>133</v>
      </c>
    </row>
    <row r="43" spans="1:60" outlineLevel="1" x14ac:dyDescent="0.2">
      <c r="A43" s="175">
        <v>12</v>
      </c>
      <c r="B43" s="176" t="s">
        <v>185</v>
      </c>
      <c r="C43" s="185" t="s">
        <v>186</v>
      </c>
      <c r="D43" s="177" t="s">
        <v>136</v>
      </c>
      <c r="E43" s="178">
        <v>35</v>
      </c>
      <c r="F43" s="179"/>
      <c r="G43" s="180">
        <f>ROUND(E43*F43,2)</f>
        <v>0</v>
      </c>
      <c r="H43" s="179">
        <v>58.99</v>
      </c>
      <c r="I43" s="180">
        <f>ROUND(E43*H43,2)</f>
        <v>2064.65</v>
      </c>
      <c r="J43" s="179">
        <v>101.01</v>
      </c>
      <c r="K43" s="180">
        <f>ROUND(E43*J43,2)</f>
        <v>3535.35</v>
      </c>
      <c r="L43" s="180">
        <v>21</v>
      </c>
      <c r="M43" s="180">
        <f>G43*(1+L43/100)</f>
        <v>0</v>
      </c>
      <c r="N43" s="178">
        <v>1.2099999999999999E-3</v>
      </c>
      <c r="O43" s="178">
        <f>ROUND(E43*N43,2)</f>
        <v>0.04</v>
      </c>
      <c r="P43" s="178">
        <v>0</v>
      </c>
      <c r="Q43" s="178">
        <f>ROUND(E43*P43,2)</f>
        <v>0</v>
      </c>
      <c r="R43" s="180"/>
      <c r="S43" s="180" t="s">
        <v>137</v>
      </c>
      <c r="T43" s="181" t="s">
        <v>138</v>
      </c>
      <c r="U43" s="157">
        <v>0</v>
      </c>
      <c r="V43" s="157">
        <f>ROUND(E43*U43,2)</f>
        <v>0</v>
      </c>
      <c r="W43" s="157"/>
      <c r="X43" s="157"/>
      <c r="Y43" s="157" t="s">
        <v>139</v>
      </c>
      <c r="Z43" s="147"/>
      <c r="AA43" s="147"/>
      <c r="AB43" s="147"/>
      <c r="AC43" s="147"/>
      <c r="AD43" s="147"/>
      <c r="AE43" s="147"/>
      <c r="AF43" s="147"/>
      <c r="AG43" s="147" t="s">
        <v>140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t="25.5" x14ac:dyDescent="0.2">
      <c r="A44" s="161" t="s">
        <v>132</v>
      </c>
      <c r="B44" s="162" t="s">
        <v>71</v>
      </c>
      <c r="C44" s="183" t="s">
        <v>72</v>
      </c>
      <c r="D44" s="163"/>
      <c r="E44" s="164"/>
      <c r="F44" s="165"/>
      <c r="G44" s="165">
        <f>SUMIF(AG45:AG45,"&lt;&gt;NOR",G45:G45)</f>
        <v>0</v>
      </c>
      <c r="H44" s="165"/>
      <c r="I44" s="165">
        <f>SUM(I45:I45)</f>
        <v>367.5</v>
      </c>
      <c r="J44" s="165"/>
      <c r="K44" s="165">
        <f>SUM(K45:K45)</f>
        <v>26107.5</v>
      </c>
      <c r="L44" s="165"/>
      <c r="M44" s="165">
        <f>SUM(M45:M45)</f>
        <v>0</v>
      </c>
      <c r="N44" s="164"/>
      <c r="O44" s="164">
        <f>SUM(O45:O45)</f>
        <v>0.01</v>
      </c>
      <c r="P44" s="164"/>
      <c r="Q44" s="164">
        <f>SUM(Q45:Q45)</f>
        <v>0</v>
      </c>
      <c r="R44" s="165"/>
      <c r="S44" s="165"/>
      <c r="T44" s="166"/>
      <c r="U44" s="160"/>
      <c r="V44" s="160">
        <f>SUM(V45:V45)</f>
        <v>0</v>
      </c>
      <c r="W44" s="160"/>
      <c r="X44" s="160"/>
      <c r="Y44" s="160"/>
      <c r="AG44" t="s">
        <v>133</v>
      </c>
    </row>
    <row r="45" spans="1:60" ht="22.5" outlineLevel="1" x14ac:dyDescent="0.2">
      <c r="A45" s="175">
        <v>13</v>
      </c>
      <c r="B45" s="176" t="s">
        <v>187</v>
      </c>
      <c r="C45" s="185" t="s">
        <v>188</v>
      </c>
      <c r="D45" s="177" t="s">
        <v>136</v>
      </c>
      <c r="E45" s="178">
        <v>150</v>
      </c>
      <c r="F45" s="179"/>
      <c r="G45" s="180">
        <f>ROUND(E45*F45,2)</f>
        <v>0</v>
      </c>
      <c r="H45" s="179">
        <v>2.4500000000000002</v>
      </c>
      <c r="I45" s="180">
        <f>ROUND(E45*H45,2)</f>
        <v>367.5</v>
      </c>
      <c r="J45" s="179">
        <v>174.05</v>
      </c>
      <c r="K45" s="180">
        <f>ROUND(E45*J45,2)</f>
        <v>26107.5</v>
      </c>
      <c r="L45" s="180">
        <v>21</v>
      </c>
      <c r="M45" s="180">
        <f>G45*(1+L45/100)</f>
        <v>0</v>
      </c>
      <c r="N45" s="178">
        <v>4.0000000000000003E-5</v>
      </c>
      <c r="O45" s="178">
        <f>ROUND(E45*N45,2)</f>
        <v>0.01</v>
      </c>
      <c r="P45" s="178">
        <v>0</v>
      </c>
      <c r="Q45" s="178">
        <f>ROUND(E45*P45,2)</f>
        <v>0</v>
      </c>
      <c r="R45" s="180"/>
      <c r="S45" s="180" t="s">
        <v>137</v>
      </c>
      <c r="T45" s="181" t="s">
        <v>138</v>
      </c>
      <c r="U45" s="157">
        <v>0</v>
      </c>
      <c r="V45" s="157">
        <f>ROUND(E45*U45,2)</f>
        <v>0</v>
      </c>
      <c r="W45" s="157"/>
      <c r="X45" s="157"/>
      <c r="Y45" s="157" t="s">
        <v>139</v>
      </c>
      <c r="Z45" s="147"/>
      <c r="AA45" s="147"/>
      <c r="AB45" s="147"/>
      <c r="AC45" s="147"/>
      <c r="AD45" s="147"/>
      <c r="AE45" s="147"/>
      <c r="AF45" s="147"/>
      <c r="AG45" s="147" t="s">
        <v>140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x14ac:dyDescent="0.2">
      <c r="A46" s="161" t="s">
        <v>132</v>
      </c>
      <c r="B46" s="162" t="s">
        <v>79</v>
      </c>
      <c r="C46" s="183" t="s">
        <v>80</v>
      </c>
      <c r="D46" s="163"/>
      <c r="E46" s="164"/>
      <c r="F46" s="165"/>
      <c r="G46" s="165">
        <f>SUMIF(AG47:AG52,"&lt;&gt;NOR",G47:G52)</f>
        <v>0</v>
      </c>
      <c r="H46" s="165"/>
      <c r="I46" s="165">
        <f>SUM(I47:I52)</f>
        <v>131599.1</v>
      </c>
      <c r="J46" s="165"/>
      <c r="K46" s="165">
        <f>SUM(K47:K52)</f>
        <v>52400.9</v>
      </c>
      <c r="L46" s="165"/>
      <c r="M46" s="165">
        <f>SUM(M47:M52)</f>
        <v>0</v>
      </c>
      <c r="N46" s="164"/>
      <c r="O46" s="164">
        <f>SUM(O47:O52)</f>
        <v>0.16</v>
      </c>
      <c r="P46" s="164"/>
      <c r="Q46" s="164">
        <f>SUM(Q47:Q52)</f>
        <v>0</v>
      </c>
      <c r="R46" s="165"/>
      <c r="S46" s="165"/>
      <c r="T46" s="166"/>
      <c r="U46" s="160"/>
      <c r="V46" s="160">
        <f>SUM(V47:V52)</f>
        <v>68.31</v>
      </c>
      <c r="W46" s="160"/>
      <c r="X46" s="160"/>
      <c r="Y46" s="160"/>
      <c r="AG46" t="s">
        <v>133</v>
      </c>
    </row>
    <row r="47" spans="1:60" ht="22.5" outlineLevel="1" x14ac:dyDescent="0.2">
      <c r="A47" s="168">
        <v>14</v>
      </c>
      <c r="B47" s="169" t="s">
        <v>189</v>
      </c>
      <c r="C47" s="184" t="s">
        <v>190</v>
      </c>
      <c r="D47" s="170" t="s">
        <v>156</v>
      </c>
      <c r="E47" s="171">
        <v>230</v>
      </c>
      <c r="F47" s="172"/>
      <c r="G47" s="173">
        <f>ROUND(E47*F47,2)</f>
        <v>0</v>
      </c>
      <c r="H47" s="172">
        <v>572.16999999999996</v>
      </c>
      <c r="I47" s="173">
        <f>ROUND(E47*H47,2)</f>
        <v>131599.1</v>
      </c>
      <c r="J47" s="172">
        <v>212.83</v>
      </c>
      <c r="K47" s="173">
        <f>ROUND(E47*J47,2)</f>
        <v>48950.9</v>
      </c>
      <c r="L47" s="173">
        <v>21</v>
      </c>
      <c r="M47" s="173">
        <f>G47*(1+L47/100)</f>
        <v>0</v>
      </c>
      <c r="N47" s="171">
        <v>6.8000000000000005E-4</v>
      </c>
      <c r="O47" s="171">
        <f>ROUND(E47*N47,2)</f>
        <v>0.16</v>
      </c>
      <c r="P47" s="171">
        <v>0</v>
      </c>
      <c r="Q47" s="171">
        <f>ROUND(E47*P47,2)</f>
        <v>0</v>
      </c>
      <c r="R47" s="173"/>
      <c r="S47" s="173" t="s">
        <v>137</v>
      </c>
      <c r="T47" s="174" t="s">
        <v>137</v>
      </c>
      <c r="U47" s="157">
        <v>0.29699999999999999</v>
      </c>
      <c r="V47" s="157">
        <f>ROUND(E47*U47,2)</f>
        <v>68.31</v>
      </c>
      <c r="W47" s="157"/>
      <c r="X47" s="157" t="s">
        <v>147</v>
      </c>
      <c r="Y47" s="157" t="s">
        <v>139</v>
      </c>
      <c r="Z47" s="147"/>
      <c r="AA47" s="147"/>
      <c r="AB47" s="147"/>
      <c r="AC47" s="147"/>
      <c r="AD47" s="147"/>
      <c r="AE47" s="147"/>
      <c r="AF47" s="147"/>
      <c r="AG47" s="147" t="s">
        <v>148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275" t="s">
        <v>191</v>
      </c>
      <c r="D48" s="276"/>
      <c r="E48" s="276"/>
      <c r="F48" s="276"/>
      <c r="G48" s="276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142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277" t="s">
        <v>192</v>
      </c>
      <c r="D49" s="278"/>
      <c r="E49" s="278"/>
      <c r="F49" s="278"/>
      <c r="G49" s="278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142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86" t="s">
        <v>193</v>
      </c>
      <c r="D50" s="158"/>
      <c r="E50" s="159">
        <v>210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153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6" t="s">
        <v>194</v>
      </c>
      <c r="D51" s="158"/>
      <c r="E51" s="159">
        <v>20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153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75">
        <v>15</v>
      </c>
      <c r="B52" s="176" t="s">
        <v>195</v>
      </c>
      <c r="C52" s="185" t="s">
        <v>196</v>
      </c>
      <c r="D52" s="177" t="s">
        <v>197</v>
      </c>
      <c r="E52" s="178">
        <v>1</v>
      </c>
      <c r="F52" s="179"/>
      <c r="G52" s="180">
        <f>ROUND(E52*F52,2)</f>
        <v>0</v>
      </c>
      <c r="H52" s="179">
        <v>0</v>
      </c>
      <c r="I52" s="180">
        <f>ROUND(E52*H52,2)</f>
        <v>0</v>
      </c>
      <c r="J52" s="179">
        <v>3450</v>
      </c>
      <c r="K52" s="180">
        <f>ROUND(E52*J52,2)</f>
        <v>3450</v>
      </c>
      <c r="L52" s="180">
        <v>21</v>
      </c>
      <c r="M52" s="180">
        <f>G52*(1+L52/100)</f>
        <v>0</v>
      </c>
      <c r="N52" s="178">
        <v>0</v>
      </c>
      <c r="O52" s="178">
        <f>ROUND(E52*N52,2)</f>
        <v>0</v>
      </c>
      <c r="P52" s="178">
        <v>0</v>
      </c>
      <c r="Q52" s="178">
        <f>ROUND(E52*P52,2)</f>
        <v>0</v>
      </c>
      <c r="R52" s="180"/>
      <c r="S52" s="180" t="s">
        <v>169</v>
      </c>
      <c r="T52" s="181" t="s">
        <v>138</v>
      </c>
      <c r="U52" s="157">
        <v>0</v>
      </c>
      <c r="V52" s="157">
        <f>ROUND(E52*U52,2)</f>
        <v>0</v>
      </c>
      <c r="W52" s="157"/>
      <c r="X52" s="157" t="s">
        <v>147</v>
      </c>
      <c r="Y52" s="157" t="s">
        <v>139</v>
      </c>
      <c r="Z52" s="147"/>
      <c r="AA52" s="147"/>
      <c r="AB52" s="147"/>
      <c r="AC52" s="147"/>
      <c r="AD52" s="147"/>
      <c r="AE52" s="147"/>
      <c r="AF52" s="147"/>
      <c r="AG52" s="147" t="s">
        <v>148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x14ac:dyDescent="0.2">
      <c r="A53" s="161" t="s">
        <v>132</v>
      </c>
      <c r="B53" s="162" t="s">
        <v>73</v>
      </c>
      <c r="C53" s="183" t="s">
        <v>74</v>
      </c>
      <c r="D53" s="163"/>
      <c r="E53" s="164"/>
      <c r="F53" s="165"/>
      <c r="G53" s="165">
        <f>SUMIF(AG54:AG71,"&lt;&gt;NOR",G54:G71)</f>
        <v>0</v>
      </c>
      <c r="H53" s="165"/>
      <c r="I53" s="165">
        <f>SUM(I54:I71)</f>
        <v>19221.099999999999</v>
      </c>
      <c r="J53" s="165"/>
      <c r="K53" s="165">
        <f>SUM(K54:K71)</f>
        <v>72344.099999999991</v>
      </c>
      <c r="L53" s="165"/>
      <c r="M53" s="165">
        <f>SUM(M54:M71)</f>
        <v>0</v>
      </c>
      <c r="N53" s="164"/>
      <c r="O53" s="164">
        <f>SUM(O54:O71)</f>
        <v>0.04</v>
      </c>
      <c r="P53" s="164"/>
      <c r="Q53" s="164">
        <f>SUM(Q54:Q71)</f>
        <v>5.04</v>
      </c>
      <c r="R53" s="165"/>
      <c r="S53" s="165"/>
      <c r="T53" s="166"/>
      <c r="U53" s="160"/>
      <c r="V53" s="160">
        <f>SUM(V54:V71)</f>
        <v>2.84</v>
      </c>
      <c r="W53" s="160"/>
      <c r="X53" s="160"/>
      <c r="Y53" s="160"/>
      <c r="AG53" t="s">
        <v>133</v>
      </c>
    </row>
    <row r="54" spans="1:60" ht="22.5" outlineLevel="1" x14ac:dyDescent="0.2">
      <c r="A54" s="168">
        <v>16</v>
      </c>
      <c r="B54" s="169" t="s">
        <v>198</v>
      </c>
      <c r="C54" s="184" t="s">
        <v>199</v>
      </c>
      <c r="D54" s="170" t="s">
        <v>178</v>
      </c>
      <c r="E54" s="171">
        <v>7</v>
      </c>
      <c r="F54" s="172"/>
      <c r="G54" s="173">
        <f>ROUND(E54*F54,2)</f>
        <v>0</v>
      </c>
      <c r="H54" s="172">
        <v>2564.81</v>
      </c>
      <c r="I54" s="173">
        <f>ROUND(E54*H54,2)</f>
        <v>17953.669999999998</v>
      </c>
      <c r="J54" s="172">
        <v>6335.19</v>
      </c>
      <c r="K54" s="173">
        <f>ROUND(E54*J54,2)</f>
        <v>44346.33</v>
      </c>
      <c r="L54" s="173">
        <v>21</v>
      </c>
      <c r="M54" s="173">
        <f>G54*(1+L54/100)</f>
        <v>0</v>
      </c>
      <c r="N54" s="171">
        <v>0</v>
      </c>
      <c r="O54" s="171">
        <f>ROUND(E54*N54,2)</f>
        <v>0</v>
      </c>
      <c r="P54" s="171">
        <v>3.3169999999999998E-2</v>
      </c>
      <c r="Q54" s="171">
        <f>ROUND(E54*P54,2)</f>
        <v>0.23</v>
      </c>
      <c r="R54" s="173"/>
      <c r="S54" s="173" t="s">
        <v>137</v>
      </c>
      <c r="T54" s="174" t="s">
        <v>138</v>
      </c>
      <c r="U54" s="157">
        <v>0</v>
      </c>
      <c r="V54" s="157">
        <f>ROUND(E54*U54,2)</f>
        <v>0</v>
      </c>
      <c r="W54" s="157"/>
      <c r="X54" s="157"/>
      <c r="Y54" s="157" t="s">
        <v>139</v>
      </c>
      <c r="Z54" s="147"/>
      <c r="AA54" s="147"/>
      <c r="AB54" s="147"/>
      <c r="AC54" s="147"/>
      <c r="AD54" s="147"/>
      <c r="AE54" s="147"/>
      <c r="AF54" s="147"/>
      <c r="AG54" s="147" t="s">
        <v>140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275" t="s">
        <v>200</v>
      </c>
      <c r="D55" s="276"/>
      <c r="E55" s="276"/>
      <c r="F55" s="276"/>
      <c r="G55" s="276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142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68">
        <v>17</v>
      </c>
      <c r="B56" s="169" t="s">
        <v>201</v>
      </c>
      <c r="C56" s="184" t="s">
        <v>202</v>
      </c>
      <c r="D56" s="170" t="s">
        <v>136</v>
      </c>
      <c r="E56" s="171">
        <v>4</v>
      </c>
      <c r="F56" s="172"/>
      <c r="G56" s="173">
        <f>ROUND(E56*F56,2)</f>
        <v>0</v>
      </c>
      <c r="H56" s="172">
        <v>40.03</v>
      </c>
      <c r="I56" s="173">
        <f>ROUND(E56*H56,2)</f>
        <v>160.12</v>
      </c>
      <c r="J56" s="172">
        <v>299.47000000000003</v>
      </c>
      <c r="K56" s="173">
        <f>ROUND(E56*J56,2)</f>
        <v>1197.8800000000001</v>
      </c>
      <c r="L56" s="173">
        <v>21</v>
      </c>
      <c r="M56" s="173">
        <f>G56*(1+L56/100)</f>
        <v>0</v>
      </c>
      <c r="N56" s="171">
        <v>1.3699999999999999E-3</v>
      </c>
      <c r="O56" s="171">
        <f>ROUND(E56*N56,2)</f>
        <v>0.01</v>
      </c>
      <c r="P56" s="171">
        <v>4.1000000000000002E-2</v>
      </c>
      <c r="Q56" s="171">
        <f>ROUND(E56*P56,2)</f>
        <v>0.16</v>
      </c>
      <c r="R56" s="173"/>
      <c r="S56" s="173" t="s">
        <v>137</v>
      </c>
      <c r="T56" s="174" t="s">
        <v>137</v>
      </c>
      <c r="U56" s="157">
        <v>0.51600000000000001</v>
      </c>
      <c r="V56" s="157">
        <f>ROUND(E56*U56,2)</f>
        <v>2.06</v>
      </c>
      <c r="W56" s="157"/>
      <c r="X56" s="157" t="s">
        <v>147</v>
      </c>
      <c r="Y56" s="157" t="s">
        <v>139</v>
      </c>
      <c r="Z56" s="147"/>
      <c r="AA56" s="147"/>
      <c r="AB56" s="147"/>
      <c r="AC56" s="147"/>
      <c r="AD56" s="147"/>
      <c r="AE56" s="147"/>
      <c r="AF56" s="147"/>
      <c r="AG56" s="147" t="s">
        <v>148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275" t="s">
        <v>203</v>
      </c>
      <c r="D57" s="276"/>
      <c r="E57" s="276"/>
      <c r="F57" s="276"/>
      <c r="G57" s="276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142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2.5" outlineLevel="1" x14ac:dyDescent="0.2">
      <c r="A58" s="168">
        <v>18</v>
      </c>
      <c r="B58" s="169" t="s">
        <v>204</v>
      </c>
      <c r="C58" s="184" t="s">
        <v>205</v>
      </c>
      <c r="D58" s="170" t="s">
        <v>136</v>
      </c>
      <c r="E58" s="171">
        <v>2.4</v>
      </c>
      <c r="F58" s="172"/>
      <c r="G58" s="173">
        <f>ROUND(E58*F58,2)</f>
        <v>0</v>
      </c>
      <c r="H58" s="172">
        <v>9.65</v>
      </c>
      <c r="I58" s="173">
        <f>ROUND(E58*H58,2)</f>
        <v>23.16</v>
      </c>
      <c r="J58" s="172">
        <v>187.85</v>
      </c>
      <c r="K58" s="173">
        <f>ROUND(E58*J58,2)</f>
        <v>450.84</v>
      </c>
      <c r="L58" s="173">
        <v>21</v>
      </c>
      <c r="M58" s="173">
        <f>G58*(1+L58/100)</f>
        <v>0</v>
      </c>
      <c r="N58" s="171">
        <v>3.3E-4</v>
      </c>
      <c r="O58" s="171">
        <f>ROUND(E58*N58,2)</f>
        <v>0</v>
      </c>
      <c r="P58" s="171">
        <v>2.198E-2</v>
      </c>
      <c r="Q58" s="171">
        <f>ROUND(E58*P58,2)</f>
        <v>0.05</v>
      </c>
      <c r="R58" s="173"/>
      <c r="S58" s="173" t="s">
        <v>137</v>
      </c>
      <c r="T58" s="174" t="s">
        <v>137</v>
      </c>
      <c r="U58" s="157">
        <v>0.32500000000000001</v>
      </c>
      <c r="V58" s="157">
        <f>ROUND(E58*U58,2)</f>
        <v>0.78</v>
      </c>
      <c r="W58" s="157"/>
      <c r="X58" s="157" t="s">
        <v>147</v>
      </c>
      <c r="Y58" s="157" t="s">
        <v>139</v>
      </c>
      <c r="Z58" s="147"/>
      <c r="AA58" s="147"/>
      <c r="AB58" s="147"/>
      <c r="AC58" s="147"/>
      <c r="AD58" s="147"/>
      <c r="AE58" s="147"/>
      <c r="AF58" s="147"/>
      <c r="AG58" s="147" t="s">
        <v>148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186" t="s">
        <v>206</v>
      </c>
      <c r="D59" s="158"/>
      <c r="E59" s="159">
        <v>2.4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153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68">
        <v>19</v>
      </c>
      <c r="B60" s="169" t="s">
        <v>207</v>
      </c>
      <c r="C60" s="184" t="s">
        <v>208</v>
      </c>
      <c r="D60" s="170" t="s">
        <v>156</v>
      </c>
      <c r="E60" s="171">
        <v>59.7</v>
      </c>
      <c r="F60" s="172"/>
      <c r="G60" s="173">
        <f>ROUND(E60*F60,2)</f>
        <v>0</v>
      </c>
      <c r="H60" s="172">
        <v>18.16</v>
      </c>
      <c r="I60" s="173">
        <f>ROUND(E60*H60,2)</f>
        <v>1084.1500000000001</v>
      </c>
      <c r="J60" s="172">
        <v>348.84</v>
      </c>
      <c r="K60" s="173">
        <f>ROUND(E60*J60,2)</f>
        <v>20825.75</v>
      </c>
      <c r="L60" s="173">
        <v>21</v>
      </c>
      <c r="M60" s="173">
        <f>G60*(1+L60/100)</f>
        <v>0</v>
      </c>
      <c r="N60" s="171">
        <v>4.8999999999999998E-4</v>
      </c>
      <c r="O60" s="171">
        <f>ROUND(E60*N60,2)</f>
        <v>0.03</v>
      </c>
      <c r="P60" s="171">
        <v>0.04</v>
      </c>
      <c r="Q60" s="171">
        <f>ROUND(E60*P60,2)</f>
        <v>2.39</v>
      </c>
      <c r="R60" s="173"/>
      <c r="S60" s="173" t="s">
        <v>137</v>
      </c>
      <c r="T60" s="174" t="s">
        <v>138</v>
      </c>
      <c r="U60" s="157">
        <v>0</v>
      </c>
      <c r="V60" s="157">
        <f>ROUND(E60*U60,2)</f>
        <v>0</v>
      </c>
      <c r="W60" s="157"/>
      <c r="X60" s="157"/>
      <c r="Y60" s="157" t="s">
        <v>139</v>
      </c>
      <c r="Z60" s="147"/>
      <c r="AA60" s="147"/>
      <c r="AB60" s="147"/>
      <c r="AC60" s="147"/>
      <c r="AD60" s="147"/>
      <c r="AE60" s="147"/>
      <c r="AF60" s="147"/>
      <c r="AG60" s="147" t="s">
        <v>140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186" t="s">
        <v>209</v>
      </c>
      <c r="D61" s="158"/>
      <c r="E61" s="159">
        <v>19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153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6" t="s">
        <v>210</v>
      </c>
      <c r="D62" s="158"/>
      <c r="E62" s="159">
        <v>20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153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6" t="s">
        <v>211</v>
      </c>
      <c r="D63" s="158"/>
      <c r="E63" s="159">
        <v>10.7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153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86" t="s">
        <v>212</v>
      </c>
      <c r="D64" s="158"/>
      <c r="E64" s="159">
        <v>10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153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68">
        <v>20</v>
      </c>
      <c r="B65" s="169" t="s">
        <v>213</v>
      </c>
      <c r="C65" s="184" t="s">
        <v>214</v>
      </c>
      <c r="D65" s="170" t="s">
        <v>136</v>
      </c>
      <c r="E65" s="171">
        <v>32.49</v>
      </c>
      <c r="F65" s="172"/>
      <c r="G65" s="173">
        <f>ROUND(E65*F65,2)</f>
        <v>0</v>
      </c>
      <c r="H65" s="172">
        <v>0</v>
      </c>
      <c r="I65" s="173">
        <f>ROUND(E65*H65,2)</f>
        <v>0</v>
      </c>
      <c r="J65" s="172">
        <v>170</v>
      </c>
      <c r="K65" s="173">
        <f>ROUND(E65*J65,2)</f>
        <v>5523.3</v>
      </c>
      <c r="L65" s="173">
        <v>21</v>
      </c>
      <c r="M65" s="173">
        <f>G65*(1+L65/100)</f>
        <v>0</v>
      </c>
      <c r="N65" s="171">
        <v>0</v>
      </c>
      <c r="O65" s="171">
        <f>ROUND(E65*N65,2)</f>
        <v>0</v>
      </c>
      <c r="P65" s="171">
        <v>6.8000000000000005E-2</v>
      </c>
      <c r="Q65" s="171">
        <f>ROUND(E65*P65,2)</f>
        <v>2.21</v>
      </c>
      <c r="R65" s="173"/>
      <c r="S65" s="173" t="s">
        <v>137</v>
      </c>
      <c r="T65" s="174" t="s">
        <v>138</v>
      </c>
      <c r="U65" s="157">
        <v>0</v>
      </c>
      <c r="V65" s="157">
        <f>ROUND(E65*U65,2)</f>
        <v>0</v>
      </c>
      <c r="W65" s="157"/>
      <c r="X65" s="157"/>
      <c r="Y65" s="157" t="s">
        <v>139</v>
      </c>
      <c r="Z65" s="147"/>
      <c r="AA65" s="147"/>
      <c r="AB65" s="147"/>
      <c r="AC65" s="147"/>
      <c r="AD65" s="147"/>
      <c r="AE65" s="147"/>
      <c r="AF65" s="147"/>
      <c r="AG65" s="147" t="s">
        <v>140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86" t="s">
        <v>215</v>
      </c>
      <c r="D66" s="158"/>
      <c r="E66" s="159">
        <v>15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153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6" t="s">
        <v>216</v>
      </c>
      <c r="D67" s="158"/>
      <c r="E67" s="159">
        <v>10.08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153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6" t="s">
        <v>217</v>
      </c>
      <c r="D68" s="158"/>
      <c r="E68" s="159"/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153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6" t="s">
        <v>218</v>
      </c>
      <c r="D69" s="158"/>
      <c r="E69" s="159">
        <v>3.21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153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186" t="s">
        <v>219</v>
      </c>
      <c r="D70" s="158"/>
      <c r="E70" s="159">
        <v>2.1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153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186" t="s">
        <v>220</v>
      </c>
      <c r="D71" s="158"/>
      <c r="E71" s="159">
        <v>2.1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153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x14ac:dyDescent="0.2">
      <c r="A72" s="161" t="s">
        <v>132</v>
      </c>
      <c r="B72" s="162" t="s">
        <v>75</v>
      </c>
      <c r="C72" s="183" t="s">
        <v>76</v>
      </c>
      <c r="D72" s="163"/>
      <c r="E72" s="164"/>
      <c r="F72" s="165"/>
      <c r="G72" s="165">
        <f>SUMIF(AG73:AG73,"&lt;&gt;NOR",G73:G73)</f>
        <v>0</v>
      </c>
      <c r="H72" s="165"/>
      <c r="I72" s="165">
        <f>SUM(I73:I73)</f>
        <v>0</v>
      </c>
      <c r="J72" s="165"/>
      <c r="K72" s="165">
        <f>SUM(K73:K73)</f>
        <v>58861.86</v>
      </c>
      <c r="L72" s="165"/>
      <c r="M72" s="165">
        <f>SUM(M73:M73)</f>
        <v>0</v>
      </c>
      <c r="N72" s="164"/>
      <c r="O72" s="164">
        <f>SUM(O73:O73)</f>
        <v>0</v>
      </c>
      <c r="P72" s="164"/>
      <c r="Q72" s="164">
        <f>SUM(Q73:Q73)</f>
        <v>0</v>
      </c>
      <c r="R72" s="165"/>
      <c r="S72" s="165"/>
      <c r="T72" s="166"/>
      <c r="U72" s="160"/>
      <c r="V72" s="160">
        <f>SUM(V73:V73)</f>
        <v>0</v>
      </c>
      <c r="W72" s="160"/>
      <c r="X72" s="160"/>
      <c r="Y72" s="160"/>
      <c r="AG72" t="s">
        <v>133</v>
      </c>
    </row>
    <row r="73" spans="1:60" outlineLevel="1" x14ac:dyDescent="0.2">
      <c r="A73" s="175">
        <v>21</v>
      </c>
      <c r="B73" s="176" t="s">
        <v>221</v>
      </c>
      <c r="C73" s="185" t="s">
        <v>222</v>
      </c>
      <c r="D73" s="177" t="s">
        <v>0</v>
      </c>
      <c r="E73" s="178">
        <v>3</v>
      </c>
      <c r="F73" s="179"/>
      <c r="G73" s="180">
        <f>ROUND(E73*F73,2)</f>
        <v>0</v>
      </c>
      <c r="H73" s="179">
        <v>0</v>
      </c>
      <c r="I73" s="180">
        <f>ROUND(E73*H73,2)</f>
        <v>0</v>
      </c>
      <c r="J73" s="179">
        <v>19620.62</v>
      </c>
      <c r="K73" s="180">
        <f>ROUND(E73*J73,2)</f>
        <v>58861.86</v>
      </c>
      <c r="L73" s="180">
        <v>21</v>
      </c>
      <c r="M73" s="180">
        <f>G73*(1+L73/100)</f>
        <v>0</v>
      </c>
      <c r="N73" s="178">
        <v>0</v>
      </c>
      <c r="O73" s="178">
        <f>ROUND(E73*N73,2)</f>
        <v>0</v>
      </c>
      <c r="P73" s="178">
        <v>0</v>
      </c>
      <c r="Q73" s="178">
        <f>ROUND(E73*P73,2)</f>
        <v>0</v>
      </c>
      <c r="R73" s="180"/>
      <c r="S73" s="180" t="s">
        <v>137</v>
      </c>
      <c r="T73" s="181" t="s">
        <v>138</v>
      </c>
      <c r="U73" s="157">
        <v>0</v>
      </c>
      <c r="V73" s="157">
        <f>ROUND(E73*U73,2)</f>
        <v>0</v>
      </c>
      <c r="W73" s="157"/>
      <c r="X73" s="157"/>
      <c r="Y73" s="157" t="s">
        <v>139</v>
      </c>
      <c r="Z73" s="147"/>
      <c r="AA73" s="147"/>
      <c r="AB73" s="147"/>
      <c r="AC73" s="147"/>
      <c r="AD73" s="147"/>
      <c r="AE73" s="147"/>
      <c r="AF73" s="147"/>
      <c r="AG73" s="147" t="s">
        <v>140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x14ac:dyDescent="0.2">
      <c r="A74" s="161" t="s">
        <v>132</v>
      </c>
      <c r="B74" s="162" t="s">
        <v>77</v>
      </c>
      <c r="C74" s="183" t="s">
        <v>78</v>
      </c>
      <c r="D74" s="163"/>
      <c r="E74" s="164"/>
      <c r="F74" s="165"/>
      <c r="G74" s="165">
        <f>SUMIF(AG75:AG78,"&lt;&gt;NOR",G75:G78)</f>
        <v>0</v>
      </c>
      <c r="H74" s="165"/>
      <c r="I74" s="165">
        <f>SUM(I75:I78)</f>
        <v>4224.34</v>
      </c>
      <c r="J74" s="165"/>
      <c r="K74" s="165">
        <f>SUM(K75:K78)</f>
        <v>6714.26</v>
      </c>
      <c r="L74" s="165"/>
      <c r="M74" s="165">
        <f>SUM(M75:M78)</f>
        <v>0</v>
      </c>
      <c r="N74" s="164"/>
      <c r="O74" s="164">
        <f>SUM(O75:O78)</f>
        <v>0.01</v>
      </c>
      <c r="P74" s="164"/>
      <c r="Q74" s="164">
        <f>SUM(Q75:Q78)</f>
        <v>0</v>
      </c>
      <c r="R74" s="165"/>
      <c r="S74" s="165"/>
      <c r="T74" s="166"/>
      <c r="U74" s="160"/>
      <c r="V74" s="160">
        <f>SUM(V75:V78)</f>
        <v>0</v>
      </c>
      <c r="W74" s="160"/>
      <c r="X74" s="160"/>
      <c r="Y74" s="160"/>
      <c r="AG74" t="s">
        <v>133</v>
      </c>
    </row>
    <row r="75" spans="1:60" ht="22.5" outlineLevel="1" x14ac:dyDescent="0.2">
      <c r="A75" s="168">
        <v>22</v>
      </c>
      <c r="B75" s="169" t="s">
        <v>223</v>
      </c>
      <c r="C75" s="184" t="s">
        <v>224</v>
      </c>
      <c r="D75" s="170" t="s">
        <v>156</v>
      </c>
      <c r="E75" s="171">
        <v>30.9</v>
      </c>
      <c r="F75" s="172"/>
      <c r="G75" s="173">
        <f>ROUND(E75*F75,2)</f>
        <v>0</v>
      </c>
      <c r="H75" s="172">
        <v>136.71</v>
      </c>
      <c r="I75" s="173">
        <f>ROUND(E75*H75,2)</f>
        <v>4224.34</v>
      </c>
      <c r="J75" s="172">
        <v>217.29</v>
      </c>
      <c r="K75" s="173">
        <f>ROUND(E75*J75,2)</f>
        <v>6714.26</v>
      </c>
      <c r="L75" s="173">
        <v>21</v>
      </c>
      <c r="M75" s="173">
        <f>G75*(1+L75/100)</f>
        <v>0</v>
      </c>
      <c r="N75" s="171">
        <v>4.6999999999999999E-4</v>
      </c>
      <c r="O75" s="171">
        <f>ROUND(E75*N75,2)</f>
        <v>0.01</v>
      </c>
      <c r="P75" s="171">
        <v>0</v>
      </c>
      <c r="Q75" s="171">
        <f>ROUND(E75*P75,2)</f>
        <v>0</v>
      </c>
      <c r="R75" s="173"/>
      <c r="S75" s="173" t="s">
        <v>137</v>
      </c>
      <c r="T75" s="174" t="s">
        <v>138</v>
      </c>
      <c r="U75" s="157">
        <v>0</v>
      </c>
      <c r="V75" s="157">
        <f>ROUND(E75*U75,2)</f>
        <v>0</v>
      </c>
      <c r="W75" s="157"/>
      <c r="X75" s="157"/>
      <c r="Y75" s="157" t="s">
        <v>139</v>
      </c>
      <c r="Z75" s="147"/>
      <c r="AA75" s="147"/>
      <c r="AB75" s="147"/>
      <c r="AC75" s="147"/>
      <c r="AD75" s="147"/>
      <c r="AE75" s="147"/>
      <c r="AF75" s="147"/>
      <c r="AG75" s="147" t="s">
        <v>225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275" t="s">
        <v>226</v>
      </c>
      <c r="D76" s="276"/>
      <c r="E76" s="276"/>
      <c r="F76" s="276"/>
      <c r="G76" s="276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142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2" x14ac:dyDescent="0.2">
      <c r="A77" s="154"/>
      <c r="B77" s="155"/>
      <c r="C77" s="186" t="s">
        <v>227</v>
      </c>
      <c r="D77" s="158"/>
      <c r="E77" s="159">
        <v>20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153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6" t="s">
        <v>228</v>
      </c>
      <c r="D78" s="158"/>
      <c r="E78" s="159">
        <v>10.9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153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x14ac:dyDescent="0.2">
      <c r="A79" s="161" t="s">
        <v>132</v>
      </c>
      <c r="B79" s="162" t="s">
        <v>89</v>
      </c>
      <c r="C79" s="183" t="s">
        <v>90</v>
      </c>
      <c r="D79" s="163"/>
      <c r="E79" s="164"/>
      <c r="F79" s="165"/>
      <c r="G79" s="165">
        <f>SUMIF(AG80:AG81,"&lt;&gt;NOR",G80:G81)</f>
        <v>0</v>
      </c>
      <c r="H79" s="165"/>
      <c r="I79" s="165">
        <f>SUM(I80:I81)</f>
        <v>0</v>
      </c>
      <c r="J79" s="165"/>
      <c r="K79" s="165">
        <f>SUM(K80:K81)</f>
        <v>94.18</v>
      </c>
      <c r="L79" s="165"/>
      <c r="M79" s="165">
        <f>SUM(M80:M81)</f>
        <v>0</v>
      </c>
      <c r="N79" s="164"/>
      <c r="O79" s="164">
        <f>SUM(O80:O81)</f>
        <v>0</v>
      </c>
      <c r="P79" s="164"/>
      <c r="Q79" s="164">
        <f>SUM(Q80:Q81)</f>
        <v>0.01</v>
      </c>
      <c r="R79" s="165"/>
      <c r="S79" s="165"/>
      <c r="T79" s="166"/>
      <c r="U79" s="160"/>
      <c r="V79" s="160">
        <f>SUM(V80:V81)</f>
        <v>0.17</v>
      </c>
      <c r="W79" s="160"/>
      <c r="X79" s="160"/>
      <c r="Y79" s="160"/>
      <c r="AG79" t="s">
        <v>133</v>
      </c>
    </row>
    <row r="80" spans="1:60" ht="22.5" outlineLevel="1" x14ac:dyDescent="0.2">
      <c r="A80" s="168">
        <v>23</v>
      </c>
      <c r="B80" s="169" t="s">
        <v>229</v>
      </c>
      <c r="C80" s="184" t="s">
        <v>230</v>
      </c>
      <c r="D80" s="170" t="s">
        <v>136</v>
      </c>
      <c r="E80" s="171">
        <v>1.5854999999999999</v>
      </c>
      <c r="F80" s="172"/>
      <c r="G80" s="173">
        <f>ROUND(E80*F80,2)</f>
        <v>0</v>
      </c>
      <c r="H80" s="172">
        <v>0</v>
      </c>
      <c r="I80" s="173">
        <f>ROUND(E80*H80,2)</f>
        <v>0</v>
      </c>
      <c r="J80" s="172">
        <v>59.4</v>
      </c>
      <c r="K80" s="173">
        <f>ROUND(E80*J80,2)</f>
        <v>94.18</v>
      </c>
      <c r="L80" s="173">
        <v>21</v>
      </c>
      <c r="M80" s="173">
        <f>G80*(1+L80/100)</f>
        <v>0</v>
      </c>
      <c r="N80" s="171">
        <v>0</v>
      </c>
      <c r="O80" s="171">
        <f>ROUND(E80*N80,2)</f>
        <v>0</v>
      </c>
      <c r="P80" s="171">
        <v>3.5000000000000001E-3</v>
      </c>
      <c r="Q80" s="171">
        <f>ROUND(E80*P80,2)</f>
        <v>0.01</v>
      </c>
      <c r="R80" s="173"/>
      <c r="S80" s="173" t="s">
        <v>137</v>
      </c>
      <c r="T80" s="174" t="s">
        <v>137</v>
      </c>
      <c r="U80" s="157">
        <v>0.105</v>
      </c>
      <c r="V80" s="157">
        <f>ROUND(E80*U80,2)</f>
        <v>0.17</v>
      </c>
      <c r="W80" s="157"/>
      <c r="X80" s="157" t="s">
        <v>147</v>
      </c>
      <c r="Y80" s="157" t="s">
        <v>139</v>
      </c>
      <c r="Z80" s="147"/>
      <c r="AA80" s="147"/>
      <c r="AB80" s="147"/>
      <c r="AC80" s="147"/>
      <c r="AD80" s="147"/>
      <c r="AE80" s="147"/>
      <c r="AF80" s="147"/>
      <c r="AG80" s="147" t="s">
        <v>148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186" t="s">
        <v>231</v>
      </c>
      <c r="D81" s="158"/>
      <c r="E81" s="159">
        <v>1.5854999999999999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153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x14ac:dyDescent="0.2">
      <c r="A82" s="161" t="s">
        <v>132</v>
      </c>
      <c r="B82" s="162" t="s">
        <v>65</v>
      </c>
      <c r="C82" s="183" t="s">
        <v>66</v>
      </c>
      <c r="D82" s="163"/>
      <c r="E82" s="164"/>
      <c r="F82" s="165"/>
      <c r="G82" s="165">
        <f>SUMIF(AG83:AG83,"&lt;&gt;NOR",G83:G83)</f>
        <v>0</v>
      </c>
      <c r="H82" s="165"/>
      <c r="I82" s="165">
        <f>SUM(I83:I83)</f>
        <v>0</v>
      </c>
      <c r="J82" s="165"/>
      <c r="K82" s="165">
        <f>SUM(K83:K83)</f>
        <v>89.24</v>
      </c>
      <c r="L82" s="165"/>
      <c r="M82" s="165">
        <f>SUM(M83:M83)</f>
        <v>0</v>
      </c>
      <c r="N82" s="164"/>
      <c r="O82" s="164">
        <f>SUM(O83:O83)</f>
        <v>0</v>
      </c>
      <c r="P82" s="164"/>
      <c r="Q82" s="164">
        <f>SUM(Q83:Q83)</f>
        <v>0</v>
      </c>
      <c r="R82" s="165"/>
      <c r="S82" s="165"/>
      <c r="T82" s="166"/>
      <c r="U82" s="160"/>
      <c r="V82" s="160">
        <f>SUM(V83:V83)</f>
        <v>0.08</v>
      </c>
      <c r="W82" s="160"/>
      <c r="X82" s="160"/>
      <c r="Y82" s="160"/>
      <c r="AG82" t="s">
        <v>133</v>
      </c>
    </row>
    <row r="83" spans="1:60" outlineLevel="1" x14ac:dyDescent="0.2">
      <c r="A83" s="175">
        <v>24</v>
      </c>
      <c r="B83" s="176" t="s">
        <v>232</v>
      </c>
      <c r="C83" s="185" t="s">
        <v>233</v>
      </c>
      <c r="D83" s="177" t="s">
        <v>136</v>
      </c>
      <c r="E83" s="178">
        <v>1.585</v>
      </c>
      <c r="F83" s="179"/>
      <c r="G83" s="180">
        <f>ROUND(E83*F83,2)</f>
        <v>0</v>
      </c>
      <c r="H83" s="179">
        <v>0</v>
      </c>
      <c r="I83" s="180">
        <f>ROUND(E83*H83,2)</f>
        <v>0</v>
      </c>
      <c r="J83" s="179">
        <v>56.3</v>
      </c>
      <c r="K83" s="180">
        <f>ROUND(E83*J83,2)</f>
        <v>89.24</v>
      </c>
      <c r="L83" s="180">
        <v>21</v>
      </c>
      <c r="M83" s="180">
        <f>G83*(1+L83/100)</f>
        <v>0</v>
      </c>
      <c r="N83" s="178">
        <v>0</v>
      </c>
      <c r="O83" s="178">
        <f>ROUND(E83*N83,2)</f>
        <v>0</v>
      </c>
      <c r="P83" s="178">
        <v>0</v>
      </c>
      <c r="Q83" s="178">
        <f>ROUND(E83*P83,2)</f>
        <v>0</v>
      </c>
      <c r="R83" s="180"/>
      <c r="S83" s="180" t="s">
        <v>137</v>
      </c>
      <c r="T83" s="181" t="s">
        <v>137</v>
      </c>
      <c r="U83" s="157">
        <v>0.05</v>
      </c>
      <c r="V83" s="157">
        <f>ROUND(E83*U83,2)</f>
        <v>0.08</v>
      </c>
      <c r="W83" s="157"/>
      <c r="X83" s="157" t="s">
        <v>147</v>
      </c>
      <c r="Y83" s="157" t="s">
        <v>139</v>
      </c>
      <c r="Z83" s="147"/>
      <c r="AA83" s="147"/>
      <c r="AB83" s="147"/>
      <c r="AC83" s="147"/>
      <c r="AD83" s="147"/>
      <c r="AE83" s="147"/>
      <c r="AF83" s="147"/>
      <c r="AG83" s="147" t="s">
        <v>148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x14ac:dyDescent="0.2">
      <c r="A84" s="161" t="s">
        <v>132</v>
      </c>
      <c r="B84" s="162" t="s">
        <v>73</v>
      </c>
      <c r="C84" s="183" t="s">
        <v>74</v>
      </c>
      <c r="D84" s="163"/>
      <c r="E84" s="164"/>
      <c r="F84" s="165"/>
      <c r="G84" s="165">
        <f>SUMIF(AG85:AG85,"&lt;&gt;NOR",G85:G85)</f>
        <v>0</v>
      </c>
      <c r="H84" s="165"/>
      <c r="I84" s="165">
        <f>SUM(I85:I85)</f>
        <v>0</v>
      </c>
      <c r="J84" s="165"/>
      <c r="K84" s="165">
        <f>SUM(K85:K85)</f>
        <v>686.31</v>
      </c>
      <c r="L84" s="165"/>
      <c r="M84" s="165">
        <f>SUM(M85:M85)</f>
        <v>0</v>
      </c>
      <c r="N84" s="164"/>
      <c r="O84" s="164">
        <f>SUM(O85:O85)</f>
        <v>0</v>
      </c>
      <c r="P84" s="164"/>
      <c r="Q84" s="164">
        <f>SUM(Q85:Q85)</f>
        <v>0.02</v>
      </c>
      <c r="R84" s="165"/>
      <c r="S84" s="165"/>
      <c r="T84" s="166"/>
      <c r="U84" s="160"/>
      <c r="V84" s="160">
        <f>SUM(V85:V85)</f>
        <v>0.52</v>
      </c>
      <c r="W84" s="160"/>
      <c r="X84" s="160"/>
      <c r="Y84" s="160"/>
      <c r="AG84" t="s">
        <v>133</v>
      </c>
    </row>
    <row r="85" spans="1:60" outlineLevel="1" x14ac:dyDescent="0.2">
      <c r="A85" s="175">
        <v>25</v>
      </c>
      <c r="B85" s="176" t="s">
        <v>234</v>
      </c>
      <c r="C85" s="185" t="s">
        <v>235</v>
      </c>
      <c r="D85" s="177" t="s">
        <v>136</v>
      </c>
      <c r="E85" s="178">
        <v>1.585</v>
      </c>
      <c r="F85" s="179"/>
      <c r="G85" s="180">
        <f>ROUND(E85*F85,2)</f>
        <v>0</v>
      </c>
      <c r="H85" s="179">
        <v>0</v>
      </c>
      <c r="I85" s="180">
        <f>ROUND(E85*H85,2)</f>
        <v>0</v>
      </c>
      <c r="J85" s="179">
        <v>433</v>
      </c>
      <c r="K85" s="180">
        <f>ROUND(E85*J85,2)</f>
        <v>686.31</v>
      </c>
      <c r="L85" s="180">
        <v>21</v>
      </c>
      <c r="M85" s="180">
        <f>G85*(1+L85/100)</f>
        <v>0</v>
      </c>
      <c r="N85" s="178">
        <v>0</v>
      </c>
      <c r="O85" s="178">
        <f>ROUND(E85*N85,2)</f>
        <v>0</v>
      </c>
      <c r="P85" s="178">
        <v>1.26E-2</v>
      </c>
      <c r="Q85" s="178">
        <f>ROUND(E85*P85,2)</f>
        <v>0.02</v>
      </c>
      <c r="R85" s="180"/>
      <c r="S85" s="180" t="s">
        <v>137</v>
      </c>
      <c r="T85" s="181" t="s">
        <v>137</v>
      </c>
      <c r="U85" s="157">
        <v>0.33</v>
      </c>
      <c r="V85" s="157">
        <f>ROUND(E85*U85,2)</f>
        <v>0.52</v>
      </c>
      <c r="W85" s="157"/>
      <c r="X85" s="157" t="s">
        <v>147</v>
      </c>
      <c r="Y85" s="157" t="s">
        <v>139</v>
      </c>
      <c r="Z85" s="147"/>
      <c r="AA85" s="147"/>
      <c r="AB85" s="147"/>
      <c r="AC85" s="147"/>
      <c r="AD85" s="147"/>
      <c r="AE85" s="147"/>
      <c r="AF85" s="147"/>
      <c r="AG85" s="147" t="s">
        <v>148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x14ac:dyDescent="0.2">
      <c r="A86" s="161" t="s">
        <v>132</v>
      </c>
      <c r="B86" s="162" t="s">
        <v>89</v>
      </c>
      <c r="C86" s="183" t="s">
        <v>90</v>
      </c>
      <c r="D86" s="163"/>
      <c r="E86" s="164"/>
      <c r="F86" s="165"/>
      <c r="G86" s="165">
        <f>SUMIF(AG87:AG90,"&lt;&gt;NOR",G87:G90)</f>
        <v>0</v>
      </c>
      <c r="H86" s="165"/>
      <c r="I86" s="165">
        <f>SUM(I87:I90)</f>
        <v>165.46</v>
      </c>
      <c r="J86" s="165"/>
      <c r="K86" s="165">
        <f>SUM(K87:K90)</f>
        <v>686.41</v>
      </c>
      <c r="L86" s="165"/>
      <c r="M86" s="165">
        <f>SUM(M87:M90)</f>
        <v>0</v>
      </c>
      <c r="N86" s="164"/>
      <c r="O86" s="164">
        <f>SUM(O87:O90)</f>
        <v>0</v>
      </c>
      <c r="P86" s="164"/>
      <c r="Q86" s="164">
        <f>SUM(Q87:Q90)</f>
        <v>0</v>
      </c>
      <c r="R86" s="165"/>
      <c r="S86" s="165"/>
      <c r="T86" s="166"/>
      <c r="U86" s="160"/>
      <c r="V86" s="160">
        <f>SUM(V87:V90)</f>
        <v>0.95</v>
      </c>
      <c r="W86" s="160"/>
      <c r="X86" s="160"/>
      <c r="Y86" s="160"/>
      <c r="AG86" t="s">
        <v>133</v>
      </c>
    </row>
    <row r="87" spans="1:60" ht="22.5" outlineLevel="1" x14ac:dyDescent="0.2">
      <c r="A87" s="175">
        <v>26</v>
      </c>
      <c r="B87" s="176" t="s">
        <v>236</v>
      </c>
      <c r="C87" s="185" t="s">
        <v>237</v>
      </c>
      <c r="D87" s="177" t="s">
        <v>136</v>
      </c>
      <c r="E87" s="178">
        <v>1.5854999999999999</v>
      </c>
      <c r="F87" s="179"/>
      <c r="G87" s="180">
        <f>ROUND(E87*F87,2)</f>
        <v>0</v>
      </c>
      <c r="H87" s="179">
        <v>58.33</v>
      </c>
      <c r="I87" s="180">
        <f>ROUND(E87*H87,2)</f>
        <v>92.48</v>
      </c>
      <c r="J87" s="179">
        <v>272.67</v>
      </c>
      <c r="K87" s="180">
        <f>ROUND(E87*J87,2)</f>
        <v>432.32</v>
      </c>
      <c r="L87" s="180">
        <v>21</v>
      </c>
      <c r="M87" s="180">
        <f>G87*(1+L87/100)</f>
        <v>0</v>
      </c>
      <c r="N87" s="178">
        <v>2.3000000000000001E-4</v>
      </c>
      <c r="O87" s="178">
        <f>ROUND(E87*N87,2)</f>
        <v>0</v>
      </c>
      <c r="P87" s="178">
        <v>0</v>
      </c>
      <c r="Q87" s="178">
        <f>ROUND(E87*P87,2)</f>
        <v>0</v>
      </c>
      <c r="R87" s="180"/>
      <c r="S87" s="180" t="s">
        <v>137</v>
      </c>
      <c r="T87" s="181" t="s">
        <v>137</v>
      </c>
      <c r="U87" s="157">
        <v>0.38</v>
      </c>
      <c r="V87" s="157">
        <f>ROUND(E87*U87,2)</f>
        <v>0.6</v>
      </c>
      <c r="W87" s="157"/>
      <c r="X87" s="157" t="s">
        <v>147</v>
      </c>
      <c r="Y87" s="157" t="s">
        <v>139</v>
      </c>
      <c r="Z87" s="147"/>
      <c r="AA87" s="147"/>
      <c r="AB87" s="147"/>
      <c r="AC87" s="147"/>
      <c r="AD87" s="147"/>
      <c r="AE87" s="147"/>
      <c r="AF87" s="147"/>
      <c r="AG87" s="147" t="s">
        <v>148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ht="33.75" outlineLevel="1" x14ac:dyDescent="0.2">
      <c r="A88" s="168">
        <v>27</v>
      </c>
      <c r="B88" s="169" t="s">
        <v>238</v>
      </c>
      <c r="C88" s="184" t="s">
        <v>239</v>
      </c>
      <c r="D88" s="170" t="s">
        <v>156</v>
      </c>
      <c r="E88" s="171">
        <v>4.53</v>
      </c>
      <c r="F88" s="172"/>
      <c r="G88" s="173">
        <f>ROUND(E88*F88,2)</f>
        <v>0</v>
      </c>
      <c r="H88" s="172">
        <v>16.11</v>
      </c>
      <c r="I88" s="173">
        <f>ROUND(E88*H88,2)</f>
        <v>72.98</v>
      </c>
      <c r="J88" s="172">
        <v>56.09</v>
      </c>
      <c r="K88" s="173">
        <f>ROUND(E88*J88,2)</f>
        <v>254.09</v>
      </c>
      <c r="L88" s="173">
        <v>21</v>
      </c>
      <c r="M88" s="173">
        <f>G88*(1+L88/100)</f>
        <v>0</v>
      </c>
      <c r="N88" s="171">
        <v>4.0000000000000003E-5</v>
      </c>
      <c r="O88" s="171">
        <f>ROUND(E88*N88,2)</f>
        <v>0</v>
      </c>
      <c r="P88" s="171">
        <v>0</v>
      </c>
      <c r="Q88" s="171">
        <f>ROUND(E88*P88,2)</f>
        <v>0</v>
      </c>
      <c r="R88" s="173"/>
      <c r="S88" s="173" t="s">
        <v>137</v>
      </c>
      <c r="T88" s="174" t="s">
        <v>137</v>
      </c>
      <c r="U88" s="157">
        <v>7.8200000000000006E-2</v>
      </c>
      <c r="V88" s="157">
        <f>ROUND(E88*U88,2)</f>
        <v>0.35</v>
      </c>
      <c r="W88" s="157"/>
      <c r="X88" s="157" t="s">
        <v>147</v>
      </c>
      <c r="Y88" s="157" t="s">
        <v>139</v>
      </c>
      <c r="Z88" s="147"/>
      <c r="AA88" s="147"/>
      <c r="AB88" s="147"/>
      <c r="AC88" s="147"/>
      <c r="AD88" s="147"/>
      <c r="AE88" s="147"/>
      <c r="AF88" s="147"/>
      <c r="AG88" s="147" t="s">
        <v>148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186" t="s">
        <v>240</v>
      </c>
      <c r="D89" s="158"/>
      <c r="E89" s="159">
        <v>2.34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153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6" t="s">
        <v>241</v>
      </c>
      <c r="D90" s="158"/>
      <c r="E90" s="159">
        <v>2.19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153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x14ac:dyDescent="0.2">
      <c r="A91" s="161" t="s">
        <v>132</v>
      </c>
      <c r="B91" s="162" t="s">
        <v>65</v>
      </c>
      <c r="C91" s="183" t="s">
        <v>66</v>
      </c>
      <c r="D91" s="163"/>
      <c r="E91" s="164"/>
      <c r="F91" s="165"/>
      <c r="G91" s="165">
        <f>SUMIF(AG92:AG92,"&lt;&gt;NOR",G92:G92)</f>
        <v>0</v>
      </c>
      <c r="H91" s="165"/>
      <c r="I91" s="165">
        <f>SUM(I92:I92)</f>
        <v>360.95</v>
      </c>
      <c r="J91" s="165"/>
      <c r="K91" s="165">
        <f>SUM(K92:K92)</f>
        <v>376.07</v>
      </c>
      <c r="L91" s="165"/>
      <c r="M91" s="165">
        <f>SUM(M92:M92)</f>
        <v>0</v>
      </c>
      <c r="N91" s="164"/>
      <c r="O91" s="164">
        <f>SUM(O92:O92)</f>
        <v>0.02</v>
      </c>
      <c r="P91" s="164"/>
      <c r="Q91" s="164">
        <f>SUM(Q92:Q92)</f>
        <v>0</v>
      </c>
      <c r="R91" s="165"/>
      <c r="S91" s="165"/>
      <c r="T91" s="166"/>
      <c r="U91" s="160"/>
      <c r="V91" s="160">
        <f>SUM(V92:V92)</f>
        <v>0.56000000000000005</v>
      </c>
      <c r="W91" s="160"/>
      <c r="X91" s="160"/>
      <c r="Y91" s="160"/>
      <c r="AG91" t="s">
        <v>133</v>
      </c>
    </row>
    <row r="92" spans="1:60" ht="22.5" outlineLevel="1" x14ac:dyDescent="0.2">
      <c r="A92" s="175">
        <v>28</v>
      </c>
      <c r="B92" s="176" t="s">
        <v>242</v>
      </c>
      <c r="C92" s="185" t="s">
        <v>243</v>
      </c>
      <c r="D92" s="177" t="s">
        <v>136</v>
      </c>
      <c r="E92" s="178">
        <v>1.585</v>
      </c>
      <c r="F92" s="179"/>
      <c r="G92" s="180">
        <f>ROUND(E92*F92,2)</f>
        <v>0</v>
      </c>
      <c r="H92" s="179">
        <v>227.73</v>
      </c>
      <c r="I92" s="180">
        <f>ROUND(E92*H92,2)</f>
        <v>360.95</v>
      </c>
      <c r="J92" s="179">
        <v>237.27</v>
      </c>
      <c r="K92" s="180">
        <f>ROUND(E92*J92,2)</f>
        <v>376.07</v>
      </c>
      <c r="L92" s="180">
        <v>21</v>
      </c>
      <c r="M92" s="180">
        <f>G92*(1+L92/100)</f>
        <v>0</v>
      </c>
      <c r="N92" s="178">
        <v>9.6100000000000005E-3</v>
      </c>
      <c r="O92" s="178">
        <f>ROUND(E92*N92,2)</f>
        <v>0.02</v>
      </c>
      <c r="P92" s="178">
        <v>0</v>
      </c>
      <c r="Q92" s="178">
        <f>ROUND(E92*P92,2)</f>
        <v>0</v>
      </c>
      <c r="R92" s="180"/>
      <c r="S92" s="180" t="s">
        <v>137</v>
      </c>
      <c r="T92" s="181" t="s">
        <v>137</v>
      </c>
      <c r="U92" s="157">
        <v>0.35149999999999998</v>
      </c>
      <c r="V92" s="157">
        <f>ROUND(E92*U92,2)</f>
        <v>0.56000000000000005</v>
      </c>
      <c r="W92" s="157"/>
      <c r="X92" s="157" t="s">
        <v>147</v>
      </c>
      <c r="Y92" s="157" t="s">
        <v>139</v>
      </c>
      <c r="Z92" s="147"/>
      <c r="AA92" s="147"/>
      <c r="AB92" s="147"/>
      <c r="AC92" s="147"/>
      <c r="AD92" s="147"/>
      <c r="AE92" s="147"/>
      <c r="AF92" s="147"/>
      <c r="AG92" s="147" t="s">
        <v>148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x14ac:dyDescent="0.2">
      <c r="A93" s="161" t="s">
        <v>132</v>
      </c>
      <c r="B93" s="162" t="s">
        <v>89</v>
      </c>
      <c r="C93" s="183" t="s">
        <v>90</v>
      </c>
      <c r="D93" s="163"/>
      <c r="E93" s="164"/>
      <c r="F93" s="165"/>
      <c r="G93" s="165">
        <f>SUMIF(AG94:AG99,"&lt;&gt;NOR",G94:G99)</f>
        <v>0</v>
      </c>
      <c r="H93" s="165"/>
      <c r="I93" s="165">
        <f>SUM(I94:I99)</f>
        <v>1926.23</v>
      </c>
      <c r="J93" s="165"/>
      <c r="K93" s="165">
        <f>SUM(K94:K99)</f>
        <v>747.99</v>
      </c>
      <c r="L93" s="165"/>
      <c r="M93" s="165">
        <f>SUM(M94:M99)</f>
        <v>0</v>
      </c>
      <c r="N93" s="164"/>
      <c r="O93" s="164">
        <f>SUM(O94:O99)</f>
        <v>0.01</v>
      </c>
      <c r="P93" s="164"/>
      <c r="Q93" s="164">
        <f>SUM(Q94:Q99)</f>
        <v>0</v>
      </c>
      <c r="R93" s="165"/>
      <c r="S93" s="165"/>
      <c r="T93" s="166"/>
      <c r="U93" s="160"/>
      <c r="V93" s="160">
        <f>SUM(V94:V99)</f>
        <v>1.04</v>
      </c>
      <c r="W93" s="160"/>
      <c r="X93" s="160"/>
      <c r="Y93" s="160"/>
      <c r="AG93" t="s">
        <v>133</v>
      </c>
    </row>
    <row r="94" spans="1:60" ht="22.5" outlineLevel="1" x14ac:dyDescent="0.2">
      <c r="A94" s="168">
        <v>29</v>
      </c>
      <c r="B94" s="169" t="s">
        <v>244</v>
      </c>
      <c r="C94" s="184" t="s">
        <v>245</v>
      </c>
      <c r="D94" s="170" t="s">
        <v>156</v>
      </c>
      <c r="E94" s="171">
        <v>4.53</v>
      </c>
      <c r="F94" s="172"/>
      <c r="G94" s="173">
        <f>ROUND(E94*F94,2)</f>
        <v>0</v>
      </c>
      <c r="H94" s="172">
        <v>17.88</v>
      </c>
      <c r="I94" s="173">
        <f>ROUND(E94*H94,2)</f>
        <v>81</v>
      </c>
      <c r="J94" s="172">
        <v>165.12</v>
      </c>
      <c r="K94" s="173">
        <f>ROUND(E94*J94,2)</f>
        <v>747.99</v>
      </c>
      <c r="L94" s="173">
        <v>21</v>
      </c>
      <c r="M94" s="173">
        <f>G94*(1+L94/100)</f>
        <v>0</v>
      </c>
      <c r="N94" s="171">
        <v>9.0000000000000006E-5</v>
      </c>
      <c r="O94" s="171">
        <f>ROUND(E94*N94,2)</f>
        <v>0</v>
      </c>
      <c r="P94" s="171">
        <v>0</v>
      </c>
      <c r="Q94" s="171">
        <f>ROUND(E94*P94,2)</f>
        <v>0</v>
      </c>
      <c r="R94" s="173"/>
      <c r="S94" s="173" t="s">
        <v>137</v>
      </c>
      <c r="T94" s="174" t="s">
        <v>137</v>
      </c>
      <c r="U94" s="157">
        <v>0.23</v>
      </c>
      <c r="V94" s="157">
        <f>ROUND(E94*U94,2)</f>
        <v>1.04</v>
      </c>
      <c r="W94" s="157"/>
      <c r="X94" s="157" t="s">
        <v>147</v>
      </c>
      <c r="Y94" s="157" t="s">
        <v>139</v>
      </c>
      <c r="Z94" s="147"/>
      <c r="AA94" s="147"/>
      <c r="AB94" s="147"/>
      <c r="AC94" s="147"/>
      <c r="AD94" s="147"/>
      <c r="AE94" s="147"/>
      <c r="AF94" s="147"/>
      <c r="AG94" s="147" t="s">
        <v>148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275" t="s">
        <v>246</v>
      </c>
      <c r="D95" s="276"/>
      <c r="E95" s="276"/>
      <c r="F95" s="276"/>
      <c r="G95" s="276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142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6" t="s">
        <v>247</v>
      </c>
      <c r="D96" s="158"/>
      <c r="E96" s="159">
        <v>4.53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153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68">
        <v>30</v>
      </c>
      <c r="B97" s="169" t="s">
        <v>248</v>
      </c>
      <c r="C97" s="184" t="s">
        <v>249</v>
      </c>
      <c r="D97" s="170" t="s">
        <v>136</v>
      </c>
      <c r="E97" s="171">
        <v>1.9026000000000001</v>
      </c>
      <c r="F97" s="172"/>
      <c r="G97" s="173">
        <f>ROUND(E97*F97,2)</f>
        <v>0</v>
      </c>
      <c r="H97" s="172">
        <v>830</v>
      </c>
      <c r="I97" s="173">
        <f>ROUND(E97*H97,2)</f>
        <v>1579.16</v>
      </c>
      <c r="J97" s="172">
        <v>0</v>
      </c>
      <c r="K97" s="173">
        <f>ROUND(E97*J97,2)</f>
        <v>0</v>
      </c>
      <c r="L97" s="173">
        <v>21</v>
      </c>
      <c r="M97" s="173">
        <f>G97*(1+L97/100)</f>
        <v>0</v>
      </c>
      <c r="N97" s="171">
        <v>2.7499999999999998E-3</v>
      </c>
      <c r="O97" s="171">
        <f>ROUND(E97*N97,2)</f>
        <v>0.01</v>
      </c>
      <c r="P97" s="171">
        <v>0</v>
      </c>
      <c r="Q97" s="171">
        <f>ROUND(E97*P97,2)</f>
        <v>0</v>
      </c>
      <c r="R97" s="173" t="s">
        <v>250</v>
      </c>
      <c r="S97" s="173" t="s">
        <v>137</v>
      </c>
      <c r="T97" s="174" t="s">
        <v>137</v>
      </c>
      <c r="U97" s="157">
        <v>0</v>
      </c>
      <c r="V97" s="157">
        <f>ROUND(E97*U97,2)</f>
        <v>0</v>
      </c>
      <c r="W97" s="157"/>
      <c r="X97" s="157" t="s">
        <v>251</v>
      </c>
      <c r="Y97" s="157" t="s">
        <v>139</v>
      </c>
      <c r="Z97" s="147"/>
      <c r="AA97" s="147"/>
      <c r="AB97" s="147"/>
      <c r="AC97" s="147"/>
      <c r="AD97" s="147"/>
      <c r="AE97" s="147"/>
      <c r="AF97" s="147"/>
      <c r="AG97" s="147" t="s">
        <v>252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186" t="s">
        <v>253</v>
      </c>
      <c r="D98" s="158"/>
      <c r="E98" s="159">
        <v>1.9026000000000001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153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75">
        <v>31</v>
      </c>
      <c r="B99" s="176" t="s">
        <v>254</v>
      </c>
      <c r="C99" s="185" t="s">
        <v>255</v>
      </c>
      <c r="D99" s="177" t="s">
        <v>156</v>
      </c>
      <c r="E99" s="178">
        <v>5.43</v>
      </c>
      <c r="F99" s="179"/>
      <c r="G99" s="180">
        <f>ROUND(E99*F99,2)</f>
        <v>0</v>
      </c>
      <c r="H99" s="179">
        <v>49</v>
      </c>
      <c r="I99" s="180">
        <f>ROUND(E99*H99,2)</f>
        <v>266.07</v>
      </c>
      <c r="J99" s="179">
        <v>0</v>
      </c>
      <c r="K99" s="180">
        <f>ROUND(E99*J99,2)</f>
        <v>0</v>
      </c>
      <c r="L99" s="180">
        <v>21</v>
      </c>
      <c r="M99" s="180">
        <f>G99*(1+L99/100)</f>
        <v>0</v>
      </c>
      <c r="N99" s="178">
        <v>3.0000000000000001E-5</v>
      </c>
      <c r="O99" s="178">
        <f>ROUND(E99*N99,2)</f>
        <v>0</v>
      </c>
      <c r="P99" s="178">
        <v>0</v>
      </c>
      <c r="Q99" s="178">
        <f>ROUND(E99*P99,2)</f>
        <v>0</v>
      </c>
      <c r="R99" s="180" t="s">
        <v>250</v>
      </c>
      <c r="S99" s="180" t="s">
        <v>137</v>
      </c>
      <c r="T99" s="181" t="s">
        <v>137</v>
      </c>
      <c r="U99" s="157">
        <v>0</v>
      </c>
      <c r="V99" s="157">
        <f>ROUND(E99*U99,2)</f>
        <v>0</v>
      </c>
      <c r="W99" s="157"/>
      <c r="X99" s="157" t="s">
        <v>251</v>
      </c>
      <c r="Y99" s="157" t="s">
        <v>139</v>
      </c>
      <c r="Z99" s="147"/>
      <c r="AA99" s="147"/>
      <c r="AB99" s="147"/>
      <c r="AC99" s="147"/>
      <c r="AD99" s="147"/>
      <c r="AE99" s="147"/>
      <c r="AF99" s="147"/>
      <c r="AG99" s="147" t="s">
        <v>252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x14ac:dyDescent="0.2">
      <c r="A100" s="161" t="s">
        <v>132</v>
      </c>
      <c r="B100" s="162" t="s">
        <v>77</v>
      </c>
      <c r="C100" s="183" t="s">
        <v>78</v>
      </c>
      <c r="D100" s="163"/>
      <c r="E100" s="164"/>
      <c r="F100" s="165"/>
      <c r="G100" s="165">
        <f>SUMIF(AG101:AG106,"&lt;&gt;NOR",G101:G106)</f>
        <v>0</v>
      </c>
      <c r="H100" s="165"/>
      <c r="I100" s="165">
        <f>SUM(I101:I106)</f>
        <v>0</v>
      </c>
      <c r="J100" s="165"/>
      <c r="K100" s="165">
        <f>SUM(K101:K106)</f>
        <v>173850</v>
      </c>
      <c r="L100" s="165"/>
      <c r="M100" s="165">
        <f>SUM(M101:M106)</f>
        <v>0</v>
      </c>
      <c r="N100" s="164"/>
      <c r="O100" s="164">
        <f>SUM(O101:O106)</f>
        <v>0</v>
      </c>
      <c r="P100" s="164"/>
      <c r="Q100" s="164">
        <f>SUM(Q101:Q106)</f>
        <v>0</v>
      </c>
      <c r="R100" s="165"/>
      <c r="S100" s="165"/>
      <c r="T100" s="166"/>
      <c r="U100" s="160"/>
      <c r="V100" s="160">
        <f>SUM(V101:V106)</f>
        <v>0</v>
      </c>
      <c r="W100" s="160"/>
      <c r="X100" s="160"/>
      <c r="Y100" s="160"/>
      <c r="AG100" t="s">
        <v>133</v>
      </c>
    </row>
    <row r="101" spans="1:60" ht="22.5" outlineLevel="1" x14ac:dyDescent="0.2">
      <c r="A101" s="168">
        <v>32</v>
      </c>
      <c r="B101" s="169" t="s">
        <v>256</v>
      </c>
      <c r="C101" s="184" t="s">
        <v>257</v>
      </c>
      <c r="D101" s="170" t="s">
        <v>156</v>
      </c>
      <c r="E101" s="171">
        <v>35</v>
      </c>
      <c r="F101" s="172"/>
      <c r="G101" s="173">
        <f>ROUND(E101*F101,2)</f>
        <v>0</v>
      </c>
      <c r="H101" s="172">
        <v>0</v>
      </c>
      <c r="I101" s="173">
        <f>ROUND(E101*H101,2)</f>
        <v>0</v>
      </c>
      <c r="J101" s="172">
        <v>3690</v>
      </c>
      <c r="K101" s="173">
        <f>ROUND(E101*J101,2)</f>
        <v>129150</v>
      </c>
      <c r="L101" s="173">
        <v>21</v>
      </c>
      <c r="M101" s="173">
        <f>G101*(1+L101/100)</f>
        <v>0</v>
      </c>
      <c r="N101" s="171">
        <v>0</v>
      </c>
      <c r="O101" s="171">
        <f>ROUND(E101*N101,2)</f>
        <v>0</v>
      </c>
      <c r="P101" s="171">
        <v>0</v>
      </c>
      <c r="Q101" s="171">
        <f>ROUND(E101*P101,2)</f>
        <v>0</v>
      </c>
      <c r="R101" s="173"/>
      <c r="S101" s="173" t="s">
        <v>169</v>
      </c>
      <c r="T101" s="174" t="s">
        <v>138</v>
      </c>
      <c r="U101" s="157">
        <v>0</v>
      </c>
      <c r="V101" s="157">
        <f>ROUND(E101*U101,2)</f>
        <v>0</v>
      </c>
      <c r="W101" s="157"/>
      <c r="X101" s="157"/>
      <c r="Y101" s="157" t="s">
        <v>139</v>
      </c>
      <c r="Z101" s="147"/>
      <c r="AA101" s="147"/>
      <c r="AB101" s="147"/>
      <c r="AC101" s="147"/>
      <c r="AD101" s="147"/>
      <c r="AE101" s="147"/>
      <c r="AF101" s="147"/>
      <c r="AG101" s="147" t="s">
        <v>225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2" x14ac:dyDescent="0.2">
      <c r="A102" s="154"/>
      <c r="B102" s="155"/>
      <c r="C102" s="275" t="s">
        <v>258</v>
      </c>
      <c r="D102" s="276"/>
      <c r="E102" s="276"/>
      <c r="F102" s="276"/>
      <c r="G102" s="276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142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277" t="s">
        <v>259</v>
      </c>
      <c r="D103" s="278"/>
      <c r="E103" s="278"/>
      <c r="F103" s="278"/>
      <c r="G103" s="278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142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ht="22.5" outlineLevel="1" x14ac:dyDescent="0.2">
      <c r="A104" s="168">
        <v>33</v>
      </c>
      <c r="B104" s="169" t="s">
        <v>260</v>
      </c>
      <c r="C104" s="184" t="s">
        <v>261</v>
      </c>
      <c r="D104" s="170" t="s">
        <v>156</v>
      </c>
      <c r="E104" s="171">
        <v>15</v>
      </c>
      <c r="F104" s="172"/>
      <c r="G104" s="173">
        <f>ROUND(E104*F104,2)</f>
        <v>0</v>
      </c>
      <c r="H104" s="172">
        <v>0</v>
      </c>
      <c r="I104" s="173">
        <f>ROUND(E104*H104,2)</f>
        <v>0</v>
      </c>
      <c r="J104" s="172">
        <v>2980</v>
      </c>
      <c r="K104" s="173">
        <f>ROUND(E104*J104,2)</f>
        <v>44700</v>
      </c>
      <c r="L104" s="173">
        <v>21</v>
      </c>
      <c r="M104" s="173">
        <f>G104*(1+L104/100)</f>
        <v>0</v>
      </c>
      <c r="N104" s="171">
        <v>0</v>
      </c>
      <c r="O104" s="171">
        <f>ROUND(E104*N104,2)</f>
        <v>0</v>
      </c>
      <c r="P104" s="171">
        <v>0</v>
      </c>
      <c r="Q104" s="171">
        <f>ROUND(E104*P104,2)</f>
        <v>0</v>
      </c>
      <c r="R104" s="173"/>
      <c r="S104" s="173" t="s">
        <v>169</v>
      </c>
      <c r="T104" s="174" t="s">
        <v>138</v>
      </c>
      <c r="U104" s="157">
        <v>0</v>
      </c>
      <c r="V104" s="157">
        <f>ROUND(E104*U104,2)</f>
        <v>0</v>
      </c>
      <c r="W104" s="157"/>
      <c r="X104" s="157"/>
      <c r="Y104" s="157" t="s">
        <v>139</v>
      </c>
      <c r="Z104" s="147"/>
      <c r="AA104" s="147"/>
      <c r="AB104" s="147"/>
      <c r="AC104" s="147"/>
      <c r="AD104" s="147"/>
      <c r="AE104" s="147"/>
      <c r="AF104" s="147"/>
      <c r="AG104" s="147" t="s">
        <v>225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2" x14ac:dyDescent="0.2">
      <c r="A105" s="154"/>
      <c r="B105" s="155"/>
      <c r="C105" s="275" t="s">
        <v>258</v>
      </c>
      <c r="D105" s="276"/>
      <c r="E105" s="276"/>
      <c r="F105" s="276"/>
      <c r="G105" s="276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142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277" t="s">
        <v>259</v>
      </c>
      <c r="D106" s="278"/>
      <c r="E106" s="278"/>
      <c r="F106" s="278"/>
      <c r="G106" s="278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142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x14ac:dyDescent="0.2">
      <c r="A107" s="161" t="s">
        <v>132</v>
      </c>
      <c r="B107" s="162" t="s">
        <v>83</v>
      </c>
      <c r="C107" s="183" t="s">
        <v>84</v>
      </c>
      <c r="D107" s="163"/>
      <c r="E107" s="164"/>
      <c r="F107" s="165"/>
      <c r="G107" s="165">
        <f>SUMIF(AG108:AG110,"&lt;&gt;NOR",G108:G110)</f>
        <v>0</v>
      </c>
      <c r="H107" s="165"/>
      <c r="I107" s="165">
        <f>SUM(I108:I110)</f>
        <v>8430</v>
      </c>
      <c r="J107" s="165"/>
      <c r="K107" s="165">
        <f>SUM(K108:K110)</f>
        <v>1906</v>
      </c>
      <c r="L107" s="165"/>
      <c r="M107" s="165">
        <f>SUM(M108:M110)</f>
        <v>0</v>
      </c>
      <c r="N107" s="164"/>
      <c r="O107" s="164">
        <f>SUM(O108:O110)</f>
        <v>0.04</v>
      </c>
      <c r="P107" s="164"/>
      <c r="Q107" s="164">
        <f>SUM(Q108:Q110)</f>
        <v>0</v>
      </c>
      <c r="R107" s="165"/>
      <c r="S107" s="165"/>
      <c r="T107" s="166"/>
      <c r="U107" s="160"/>
      <c r="V107" s="160">
        <f>SUM(V108:V110)</f>
        <v>0</v>
      </c>
      <c r="W107" s="160"/>
      <c r="X107" s="160"/>
      <c r="Y107" s="160"/>
      <c r="AG107" t="s">
        <v>133</v>
      </c>
    </row>
    <row r="108" spans="1:60" outlineLevel="1" x14ac:dyDescent="0.2">
      <c r="A108" s="175">
        <v>34</v>
      </c>
      <c r="B108" s="176" t="s">
        <v>262</v>
      </c>
      <c r="C108" s="185" t="s">
        <v>263</v>
      </c>
      <c r="D108" s="177" t="s">
        <v>178</v>
      </c>
      <c r="E108" s="178">
        <v>2</v>
      </c>
      <c r="F108" s="179"/>
      <c r="G108" s="180">
        <f>ROUND(E108*F108,2)</f>
        <v>0</v>
      </c>
      <c r="H108" s="179">
        <v>0</v>
      </c>
      <c r="I108" s="180">
        <f>ROUND(E108*H108,2)</f>
        <v>0</v>
      </c>
      <c r="J108" s="179">
        <v>953</v>
      </c>
      <c r="K108" s="180">
        <f>ROUND(E108*J108,2)</f>
        <v>1906</v>
      </c>
      <c r="L108" s="180">
        <v>21</v>
      </c>
      <c r="M108" s="180">
        <f>G108*(1+L108/100)</f>
        <v>0</v>
      </c>
      <c r="N108" s="178">
        <v>0</v>
      </c>
      <c r="O108" s="178">
        <f>ROUND(E108*N108,2)</f>
        <v>0</v>
      </c>
      <c r="P108" s="178">
        <v>0</v>
      </c>
      <c r="Q108" s="178">
        <f>ROUND(E108*P108,2)</f>
        <v>0</v>
      </c>
      <c r="R108" s="180"/>
      <c r="S108" s="180" t="s">
        <v>137</v>
      </c>
      <c r="T108" s="181" t="s">
        <v>138</v>
      </c>
      <c r="U108" s="157">
        <v>0</v>
      </c>
      <c r="V108" s="157">
        <f>ROUND(E108*U108,2)</f>
        <v>0</v>
      </c>
      <c r="W108" s="157"/>
      <c r="X108" s="157"/>
      <c r="Y108" s="157" t="s">
        <v>139</v>
      </c>
      <c r="Z108" s="147"/>
      <c r="AA108" s="147"/>
      <c r="AB108" s="147"/>
      <c r="AC108" s="147"/>
      <c r="AD108" s="147"/>
      <c r="AE108" s="147"/>
      <c r="AF108" s="147"/>
      <c r="AG108" s="147" t="s">
        <v>225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ht="33.75" outlineLevel="1" x14ac:dyDescent="0.2">
      <c r="A109" s="175">
        <v>35</v>
      </c>
      <c r="B109" s="176" t="s">
        <v>264</v>
      </c>
      <c r="C109" s="185" t="s">
        <v>265</v>
      </c>
      <c r="D109" s="177" t="s">
        <v>178</v>
      </c>
      <c r="E109" s="178">
        <v>1</v>
      </c>
      <c r="F109" s="179"/>
      <c r="G109" s="180">
        <f>ROUND(E109*F109,2)</f>
        <v>0</v>
      </c>
      <c r="H109" s="179">
        <v>6450</v>
      </c>
      <c r="I109" s="180">
        <f>ROUND(E109*H109,2)</f>
        <v>6450</v>
      </c>
      <c r="J109" s="179">
        <v>0</v>
      </c>
      <c r="K109" s="180">
        <f>ROUND(E109*J109,2)</f>
        <v>0</v>
      </c>
      <c r="L109" s="180">
        <v>21</v>
      </c>
      <c r="M109" s="180">
        <f>G109*(1+L109/100)</f>
        <v>0</v>
      </c>
      <c r="N109" s="178">
        <v>1.9E-2</v>
      </c>
      <c r="O109" s="178">
        <f>ROUND(E109*N109,2)</f>
        <v>0.02</v>
      </c>
      <c r="P109" s="178">
        <v>0</v>
      </c>
      <c r="Q109" s="178">
        <f>ROUND(E109*P109,2)</f>
        <v>0</v>
      </c>
      <c r="R109" s="180" t="s">
        <v>250</v>
      </c>
      <c r="S109" s="180" t="s">
        <v>137</v>
      </c>
      <c r="T109" s="181" t="s">
        <v>138</v>
      </c>
      <c r="U109" s="157">
        <v>0</v>
      </c>
      <c r="V109" s="157">
        <f>ROUND(E109*U109,2)</f>
        <v>0</v>
      </c>
      <c r="W109" s="157"/>
      <c r="X109" s="157"/>
      <c r="Y109" s="157" t="s">
        <v>139</v>
      </c>
      <c r="Z109" s="147"/>
      <c r="AA109" s="147"/>
      <c r="AB109" s="147"/>
      <c r="AC109" s="147"/>
      <c r="AD109" s="147"/>
      <c r="AE109" s="147"/>
      <c r="AF109" s="147"/>
      <c r="AG109" s="147" t="s">
        <v>266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ht="22.5" outlineLevel="1" x14ac:dyDescent="0.2">
      <c r="A110" s="175">
        <v>36</v>
      </c>
      <c r="B110" s="176" t="s">
        <v>267</v>
      </c>
      <c r="C110" s="185" t="s">
        <v>268</v>
      </c>
      <c r="D110" s="177" t="s">
        <v>178</v>
      </c>
      <c r="E110" s="178">
        <v>1</v>
      </c>
      <c r="F110" s="179"/>
      <c r="G110" s="180">
        <f>ROUND(E110*F110,2)</f>
        <v>0</v>
      </c>
      <c r="H110" s="179">
        <v>1980</v>
      </c>
      <c r="I110" s="180">
        <f>ROUND(E110*H110,2)</f>
        <v>1980</v>
      </c>
      <c r="J110" s="179">
        <v>0</v>
      </c>
      <c r="K110" s="180">
        <f>ROUND(E110*J110,2)</f>
        <v>0</v>
      </c>
      <c r="L110" s="180">
        <v>21</v>
      </c>
      <c r="M110" s="180">
        <f>G110*(1+L110/100)</f>
        <v>0</v>
      </c>
      <c r="N110" s="178">
        <v>1.4999999999999999E-2</v>
      </c>
      <c r="O110" s="178">
        <f>ROUND(E110*N110,2)</f>
        <v>0.02</v>
      </c>
      <c r="P110" s="178">
        <v>0</v>
      </c>
      <c r="Q110" s="178">
        <f>ROUND(E110*P110,2)</f>
        <v>0</v>
      </c>
      <c r="R110" s="180" t="s">
        <v>250</v>
      </c>
      <c r="S110" s="180" t="s">
        <v>137</v>
      </c>
      <c r="T110" s="181" t="s">
        <v>138</v>
      </c>
      <c r="U110" s="157">
        <v>0</v>
      </c>
      <c r="V110" s="157">
        <f>ROUND(E110*U110,2)</f>
        <v>0</v>
      </c>
      <c r="W110" s="157"/>
      <c r="X110" s="157"/>
      <c r="Y110" s="157" t="s">
        <v>139</v>
      </c>
      <c r="Z110" s="147"/>
      <c r="AA110" s="147"/>
      <c r="AB110" s="147"/>
      <c r="AC110" s="147"/>
      <c r="AD110" s="147"/>
      <c r="AE110" s="147"/>
      <c r="AF110" s="147"/>
      <c r="AG110" s="147" t="s">
        <v>266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x14ac:dyDescent="0.2">
      <c r="A111" s="161" t="s">
        <v>132</v>
      </c>
      <c r="B111" s="162" t="s">
        <v>85</v>
      </c>
      <c r="C111" s="183" t="s">
        <v>86</v>
      </c>
      <c r="D111" s="163"/>
      <c r="E111" s="164"/>
      <c r="F111" s="165"/>
      <c r="G111" s="165">
        <f>SUMIF(AG112:AG128,"&lt;&gt;NOR",G112:G128)</f>
        <v>0</v>
      </c>
      <c r="H111" s="165"/>
      <c r="I111" s="165">
        <f>SUM(I112:I128)</f>
        <v>39674.46</v>
      </c>
      <c r="J111" s="165"/>
      <c r="K111" s="165">
        <f>SUM(K112:K128)</f>
        <v>771540.78</v>
      </c>
      <c r="L111" s="165"/>
      <c r="M111" s="165">
        <f>SUM(M112:M128)</f>
        <v>0</v>
      </c>
      <c r="N111" s="164"/>
      <c r="O111" s="164">
        <f>SUM(O112:O128)</f>
        <v>0.18000000000000002</v>
      </c>
      <c r="P111" s="164"/>
      <c r="Q111" s="164">
        <f>SUM(Q112:Q128)</f>
        <v>1.1800000000000002</v>
      </c>
      <c r="R111" s="165"/>
      <c r="S111" s="165"/>
      <c r="T111" s="166"/>
      <c r="U111" s="160"/>
      <c r="V111" s="160">
        <f>SUM(V112:V128)</f>
        <v>0</v>
      </c>
      <c r="W111" s="160"/>
      <c r="X111" s="160"/>
      <c r="Y111" s="160"/>
      <c r="AG111" t="s">
        <v>133</v>
      </c>
    </row>
    <row r="112" spans="1:60" outlineLevel="1" x14ac:dyDescent="0.2">
      <c r="A112" s="175">
        <v>37</v>
      </c>
      <c r="B112" s="176" t="s">
        <v>269</v>
      </c>
      <c r="C112" s="185" t="s">
        <v>270</v>
      </c>
      <c r="D112" s="177" t="s">
        <v>136</v>
      </c>
      <c r="E112" s="178">
        <v>57</v>
      </c>
      <c r="F112" s="179"/>
      <c r="G112" s="180">
        <f>ROUND(E112*F112,2)</f>
        <v>0</v>
      </c>
      <c r="H112" s="179">
        <v>0</v>
      </c>
      <c r="I112" s="180">
        <f>ROUND(E112*H112,2)</f>
        <v>0</v>
      </c>
      <c r="J112" s="179">
        <v>93.2</v>
      </c>
      <c r="K112" s="180">
        <f>ROUND(E112*J112,2)</f>
        <v>5312.4</v>
      </c>
      <c r="L112" s="180">
        <v>21</v>
      </c>
      <c r="M112" s="180">
        <f>G112*(1+L112/100)</f>
        <v>0</v>
      </c>
      <c r="N112" s="178">
        <v>0</v>
      </c>
      <c r="O112" s="178">
        <f>ROUND(E112*N112,2)</f>
        <v>0</v>
      </c>
      <c r="P112" s="178">
        <v>2E-3</v>
      </c>
      <c r="Q112" s="178">
        <f>ROUND(E112*P112,2)</f>
        <v>0.11</v>
      </c>
      <c r="R112" s="180"/>
      <c r="S112" s="180" t="s">
        <v>137</v>
      </c>
      <c r="T112" s="181" t="s">
        <v>138</v>
      </c>
      <c r="U112" s="157">
        <v>0</v>
      </c>
      <c r="V112" s="157">
        <f>ROUND(E112*U112,2)</f>
        <v>0</v>
      </c>
      <c r="W112" s="157"/>
      <c r="X112" s="157"/>
      <c r="Y112" s="157" t="s">
        <v>139</v>
      </c>
      <c r="Z112" s="147"/>
      <c r="AA112" s="147"/>
      <c r="AB112" s="147"/>
      <c r="AC112" s="147"/>
      <c r="AD112" s="147"/>
      <c r="AE112" s="147"/>
      <c r="AF112" s="147"/>
      <c r="AG112" s="147" t="s">
        <v>225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68">
        <v>38</v>
      </c>
      <c r="B113" s="169" t="s">
        <v>271</v>
      </c>
      <c r="C113" s="184" t="s">
        <v>272</v>
      </c>
      <c r="D113" s="170" t="s">
        <v>136</v>
      </c>
      <c r="E113" s="171">
        <v>57</v>
      </c>
      <c r="F113" s="172"/>
      <c r="G113" s="173">
        <f>ROUND(E113*F113,2)</f>
        <v>0</v>
      </c>
      <c r="H113" s="172">
        <v>0</v>
      </c>
      <c r="I113" s="173">
        <f>ROUND(E113*H113,2)</f>
        <v>0</v>
      </c>
      <c r="J113" s="172">
        <v>93.2</v>
      </c>
      <c r="K113" s="173">
        <f>ROUND(E113*J113,2)</f>
        <v>5312.4</v>
      </c>
      <c r="L113" s="173">
        <v>21</v>
      </c>
      <c r="M113" s="173">
        <f>G113*(1+L113/100)</f>
        <v>0</v>
      </c>
      <c r="N113" s="171">
        <v>0</v>
      </c>
      <c r="O113" s="171">
        <f>ROUND(E113*N113,2)</f>
        <v>0</v>
      </c>
      <c r="P113" s="171">
        <v>1.2E-2</v>
      </c>
      <c r="Q113" s="171">
        <f>ROUND(E113*P113,2)</f>
        <v>0.68</v>
      </c>
      <c r="R113" s="173"/>
      <c r="S113" s="173" t="s">
        <v>137</v>
      </c>
      <c r="T113" s="174" t="s">
        <v>138</v>
      </c>
      <c r="U113" s="157">
        <v>0</v>
      </c>
      <c r="V113" s="157">
        <f>ROUND(E113*U113,2)</f>
        <v>0</v>
      </c>
      <c r="W113" s="157"/>
      <c r="X113" s="157"/>
      <c r="Y113" s="157" t="s">
        <v>139</v>
      </c>
      <c r="Z113" s="147"/>
      <c r="AA113" s="147"/>
      <c r="AB113" s="147"/>
      <c r="AC113" s="147"/>
      <c r="AD113" s="147"/>
      <c r="AE113" s="147"/>
      <c r="AF113" s="147"/>
      <c r="AG113" s="147" t="s">
        <v>225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275" t="s">
        <v>273</v>
      </c>
      <c r="D114" s="276"/>
      <c r="E114" s="276"/>
      <c r="F114" s="276"/>
      <c r="G114" s="276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142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ht="22.5" outlineLevel="1" x14ac:dyDescent="0.2">
      <c r="A115" s="168">
        <v>39</v>
      </c>
      <c r="B115" s="169" t="s">
        <v>274</v>
      </c>
      <c r="C115" s="184" t="s">
        <v>275</v>
      </c>
      <c r="D115" s="170" t="s">
        <v>276</v>
      </c>
      <c r="E115" s="171">
        <v>1</v>
      </c>
      <c r="F115" s="172"/>
      <c r="G115" s="173">
        <f>ROUND(E115*F115,2)</f>
        <v>0</v>
      </c>
      <c r="H115" s="172">
        <v>506.11</v>
      </c>
      <c r="I115" s="173">
        <f>ROUND(E115*H115,2)</f>
        <v>506.11</v>
      </c>
      <c r="J115" s="172">
        <v>19493.89</v>
      </c>
      <c r="K115" s="173">
        <f>ROUND(E115*J115,2)</f>
        <v>19493.89</v>
      </c>
      <c r="L115" s="173">
        <v>21</v>
      </c>
      <c r="M115" s="173">
        <f>G115*(1+L115/100)</f>
        <v>0</v>
      </c>
      <c r="N115" s="171">
        <v>6.0000000000000002E-5</v>
      </c>
      <c r="O115" s="171">
        <f>ROUND(E115*N115,2)</f>
        <v>0</v>
      </c>
      <c r="P115" s="171">
        <v>0</v>
      </c>
      <c r="Q115" s="171">
        <f>ROUND(E115*P115,2)</f>
        <v>0</v>
      </c>
      <c r="R115" s="173"/>
      <c r="S115" s="173" t="s">
        <v>137</v>
      </c>
      <c r="T115" s="174" t="s">
        <v>138</v>
      </c>
      <c r="U115" s="157">
        <v>0</v>
      </c>
      <c r="V115" s="157">
        <f>ROUND(E115*U115,2)</f>
        <v>0</v>
      </c>
      <c r="W115" s="157"/>
      <c r="X115" s="157"/>
      <c r="Y115" s="157" t="s">
        <v>139</v>
      </c>
      <c r="Z115" s="147"/>
      <c r="AA115" s="147"/>
      <c r="AB115" s="147"/>
      <c r="AC115" s="147"/>
      <c r="AD115" s="147"/>
      <c r="AE115" s="147"/>
      <c r="AF115" s="147"/>
      <c r="AG115" s="147" t="s">
        <v>225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275" t="s">
        <v>277</v>
      </c>
      <c r="D116" s="276"/>
      <c r="E116" s="276"/>
      <c r="F116" s="276"/>
      <c r="G116" s="276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142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75">
        <v>40</v>
      </c>
      <c r="B117" s="176" t="s">
        <v>278</v>
      </c>
      <c r="C117" s="185" t="s">
        <v>279</v>
      </c>
      <c r="D117" s="177" t="s">
        <v>136</v>
      </c>
      <c r="E117" s="178">
        <v>10</v>
      </c>
      <c r="F117" s="179"/>
      <c r="G117" s="180">
        <f>ROUND(E117*F117,2)</f>
        <v>0</v>
      </c>
      <c r="H117" s="179">
        <v>20.11</v>
      </c>
      <c r="I117" s="180">
        <f>ROUND(E117*H117,2)</f>
        <v>201.1</v>
      </c>
      <c r="J117" s="179">
        <v>304.89</v>
      </c>
      <c r="K117" s="180">
        <f>ROUND(E117*J117,2)</f>
        <v>3048.9</v>
      </c>
      <c r="L117" s="180">
        <v>21</v>
      </c>
      <c r="M117" s="180">
        <f>G117*(1+L117/100)</f>
        <v>0</v>
      </c>
      <c r="N117" s="178">
        <v>6.9999999999999999E-4</v>
      </c>
      <c r="O117" s="178">
        <f>ROUND(E117*N117,2)</f>
        <v>0.01</v>
      </c>
      <c r="P117" s="178">
        <v>0</v>
      </c>
      <c r="Q117" s="178">
        <f>ROUND(E117*P117,2)</f>
        <v>0</v>
      </c>
      <c r="R117" s="180"/>
      <c r="S117" s="180" t="s">
        <v>137</v>
      </c>
      <c r="T117" s="181" t="s">
        <v>138</v>
      </c>
      <c r="U117" s="157">
        <v>0</v>
      </c>
      <c r="V117" s="157">
        <f>ROUND(E117*U117,2)</f>
        <v>0</v>
      </c>
      <c r="W117" s="157"/>
      <c r="X117" s="157"/>
      <c r="Y117" s="157" t="s">
        <v>139</v>
      </c>
      <c r="Z117" s="147"/>
      <c r="AA117" s="147"/>
      <c r="AB117" s="147"/>
      <c r="AC117" s="147"/>
      <c r="AD117" s="147"/>
      <c r="AE117" s="147"/>
      <c r="AF117" s="147"/>
      <c r="AG117" s="147" t="s">
        <v>225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ht="22.5" outlineLevel="1" x14ac:dyDescent="0.2">
      <c r="A118" s="168">
        <v>41</v>
      </c>
      <c r="B118" s="169" t="s">
        <v>280</v>
      </c>
      <c r="C118" s="184" t="s">
        <v>281</v>
      </c>
      <c r="D118" s="170" t="s">
        <v>136</v>
      </c>
      <c r="E118" s="171">
        <v>34.443750000000001</v>
      </c>
      <c r="F118" s="172"/>
      <c r="G118" s="173">
        <f>ROUND(E118*F118,2)</f>
        <v>0</v>
      </c>
      <c r="H118" s="172">
        <v>1131.33</v>
      </c>
      <c r="I118" s="173">
        <f>ROUND(E118*H118,2)</f>
        <v>38967.25</v>
      </c>
      <c r="J118" s="172">
        <v>558.66999999999996</v>
      </c>
      <c r="K118" s="173">
        <f>ROUND(E118*J118,2)</f>
        <v>19242.689999999999</v>
      </c>
      <c r="L118" s="173">
        <v>21</v>
      </c>
      <c r="M118" s="173">
        <f>G118*(1+L118/100)</f>
        <v>0</v>
      </c>
      <c r="N118" s="171">
        <v>4.8300000000000001E-3</v>
      </c>
      <c r="O118" s="171">
        <f>ROUND(E118*N118,2)</f>
        <v>0.17</v>
      </c>
      <c r="P118" s="171">
        <v>0</v>
      </c>
      <c r="Q118" s="171">
        <f>ROUND(E118*P118,2)</f>
        <v>0</v>
      </c>
      <c r="R118" s="173"/>
      <c r="S118" s="173" t="s">
        <v>137</v>
      </c>
      <c r="T118" s="174" t="s">
        <v>138</v>
      </c>
      <c r="U118" s="157">
        <v>0</v>
      </c>
      <c r="V118" s="157">
        <f>ROUND(E118*U118,2)</f>
        <v>0</v>
      </c>
      <c r="W118" s="157"/>
      <c r="X118" s="157"/>
      <c r="Y118" s="157" t="s">
        <v>139</v>
      </c>
      <c r="Z118" s="147"/>
      <c r="AA118" s="147"/>
      <c r="AB118" s="147"/>
      <c r="AC118" s="147"/>
      <c r="AD118" s="147"/>
      <c r="AE118" s="147"/>
      <c r="AF118" s="147"/>
      <c r="AG118" s="147" t="s">
        <v>225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2" x14ac:dyDescent="0.2">
      <c r="A119" s="154"/>
      <c r="B119" s="155"/>
      <c r="C119" s="275" t="s">
        <v>282</v>
      </c>
      <c r="D119" s="276"/>
      <c r="E119" s="276"/>
      <c r="F119" s="276"/>
      <c r="G119" s="276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142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2" x14ac:dyDescent="0.2">
      <c r="A120" s="154"/>
      <c r="B120" s="155"/>
      <c r="C120" s="186" t="s">
        <v>283</v>
      </c>
      <c r="D120" s="158"/>
      <c r="E120" s="159">
        <v>15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153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186" t="s">
        <v>284</v>
      </c>
      <c r="D121" s="158"/>
      <c r="E121" s="159">
        <v>18.264749999999999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153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186" t="s">
        <v>285</v>
      </c>
      <c r="D122" s="158"/>
      <c r="E122" s="159">
        <v>0.54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153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6" t="s">
        <v>286</v>
      </c>
      <c r="D123" s="158"/>
      <c r="E123" s="159">
        <v>0.63900000000000001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153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75">
        <v>42</v>
      </c>
      <c r="B124" s="176" t="s">
        <v>287</v>
      </c>
      <c r="C124" s="185" t="s">
        <v>288</v>
      </c>
      <c r="D124" s="177" t="s">
        <v>136</v>
      </c>
      <c r="E124" s="178">
        <v>7</v>
      </c>
      <c r="F124" s="179"/>
      <c r="G124" s="180">
        <f>ROUND(E124*F124,2)</f>
        <v>0</v>
      </c>
      <c r="H124" s="179">
        <v>0</v>
      </c>
      <c r="I124" s="180">
        <f>ROUND(E124*H124,2)</f>
        <v>0</v>
      </c>
      <c r="J124" s="179">
        <v>161.5</v>
      </c>
      <c r="K124" s="180">
        <f>ROUND(E124*J124,2)</f>
        <v>1130.5</v>
      </c>
      <c r="L124" s="180">
        <v>21</v>
      </c>
      <c r="M124" s="180">
        <f>G124*(1+L124/100)</f>
        <v>0</v>
      </c>
      <c r="N124" s="178">
        <v>0</v>
      </c>
      <c r="O124" s="178">
        <f>ROUND(E124*N124,2)</f>
        <v>0</v>
      </c>
      <c r="P124" s="178">
        <v>5.5E-2</v>
      </c>
      <c r="Q124" s="178">
        <f>ROUND(E124*P124,2)</f>
        <v>0.39</v>
      </c>
      <c r="R124" s="180"/>
      <c r="S124" s="180" t="s">
        <v>137</v>
      </c>
      <c r="T124" s="181" t="s">
        <v>138</v>
      </c>
      <c r="U124" s="157">
        <v>0</v>
      </c>
      <c r="V124" s="157">
        <f>ROUND(E124*U124,2)</f>
        <v>0</v>
      </c>
      <c r="W124" s="157"/>
      <c r="X124" s="157"/>
      <c r="Y124" s="157" t="s">
        <v>139</v>
      </c>
      <c r="Z124" s="147"/>
      <c r="AA124" s="147"/>
      <c r="AB124" s="147"/>
      <c r="AC124" s="147"/>
      <c r="AD124" s="147"/>
      <c r="AE124" s="147"/>
      <c r="AF124" s="147"/>
      <c r="AG124" s="147" t="s">
        <v>225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ht="22.5" outlineLevel="1" x14ac:dyDescent="0.2">
      <c r="A125" s="168">
        <v>43</v>
      </c>
      <c r="B125" s="169" t="s">
        <v>280</v>
      </c>
      <c r="C125" s="184" t="s">
        <v>289</v>
      </c>
      <c r="D125" s="170" t="s">
        <v>197</v>
      </c>
      <c r="E125" s="171">
        <v>1</v>
      </c>
      <c r="F125" s="172"/>
      <c r="G125" s="173">
        <f>ROUND(E125*F125,2)</f>
        <v>0</v>
      </c>
      <c r="H125" s="172">
        <v>0</v>
      </c>
      <c r="I125" s="173">
        <f>ROUND(E125*H125,2)</f>
        <v>0</v>
      </c>
      <c r="J125" s="172">
        <v>669000</v>
      </c>
      <c r="K125" s="173">
        <f>ROUND(E125*J125,2)</f>
        <v>669000</v>
      </c>
      <c r="L125" s="173">
        <v>21</v>
      </c>
      <c r="M125" s="173">
        <f>G125*(1+L125/100)</f>
        <v>0</v>
      </c>
      <c r="N125" s="171">
        <v>0</v>
      </c>
      <c r="O125" s="171">
        <f>ROUND(E125*N125,2)</f>
        <v>0</v>
      </c>
      <c r="P125" s="171">
        <v>0</v>
      </c>
      <c r="Q125" s="171">
        <f>ROUND(E125*P125,2)</f>
        <v>0</v>
      </c>
      <c r="R125" s="173"/>
      <c r="S125" s="173" t="s">
        <v>169</v>
      </c>
      <c r="T125" s="174" t="s">
        <v>138</v>
      </c>
      <c r="U125" s="157">
        <v>0</v>
      </c>
      <c r="V125" s="157">
        <f>ROUND(E125*U125,2)</f>
        <v>0</v>
      </c>
      <c r="W125" s="157"/>
      <c r="X125" s="157"/>
      <c r="Y125" s="157" t="s">
        <v>139</v>
      </c>
      <c r="Z125" s="147"/>
      <c r="AA125" s="147"/>
      <c r="AB125" s="147"/>
      <c r="AC125" s="147"/>
      <c r="AD125" s="147"/>
      <c r="AE125" s="147"/>
      <c r="AF125" s="147"/>
      <c r="AG125" s="147" t="s">
        <v>290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2" x14ac:dyDescent="0.2">
      <c r="A126" s="154"/>
      <c r="B126" s="155"/>
      <c r="C126" s="275" t="s">
        <v>291</v>
      </c>
      <c r="D126" s="276"/>
      <c r="E126" s="276"/>
      <c r="F126" s="276"/>
      <c r="G126" s="276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142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ht="22.5" outlineLevel="3" x14ac:dyDescent="0.2">
      <c r="A127" s="154"/>
      <c r="B127" s="155"/>
      <c r="C127" s="277" t="s">
        <v>292</v>
      </c>
      <c r="D127" s="278"/>
      <c r="E127" s="278"/>
      <c r="F127" s="278"/>
      <c r="G127" s="278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142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82" t="str">
        <f>C127</f>
        <v>Dodání a montáž nerezových  dveří do niky ( 1600x860 ) vč. Zaměření a dopravy ( dodatečná monáž k prvku č. 2 dle PD)</v>
      </c>
      <c r="BB127" s="147"/>
      <c r="BC127" s="147"/>
      <c r="BD127" s="147"/>
      <c r="BE127" s="147"/>
      <c r="BF127" s="147"/>
      <c r="BG127" s="147"/>
      <c r="BH127" s="147"/>
    </row>
    <row r="128" spans="1:60" ht="33.75" outlineLevel="1" x14ac:dyDescent="0.2">
      <c r="A128" s="175">
        <v>44</v>
      </c>
      <c r="B128" s="176" t="s">
        <v>293</v>
      </c>
      <c r="C128" s="185" t="s">
        <v>294</v>
      </c>
      <c r="D128" s="177" t="s">
        <v>197</v>
      </c>
      <c r="E128" s="178">
        <v>1</v>
      </c>
      <c r="F128" s="179"/>
      <c r="G128" s="180">
        <f>ROUND(E128*F128,2)</f>
        <v>0</v>
      </c>
      <c r="H128" s="179">
        <v>0</v>
      </c>
      <c r="I128" s="180">
        <f>ROUND(E128*H128,2)</f>
        <v>0</v>
      </c>
      <c r="J128" s="179">
        <v>49000</v>
      </c>
      <c r="K128" s="180">
        <f>ROUND(E128*J128,2)</f>
        <v>49000</v>
      </c>
      <c r="L128" s="180">
        <v>21</v>
      </c>
      <c r="M128" s="180">
        <f>G128*(1+L128/100)</f>
        <v>0</v>
      </c>
      <c r="N128" s="178">
        <v>0</v>
      </c>
      <c r="O128" s="178">
        <f>ROUND(E128*N128,2)</f>
        <v>0</v>
      </c>
      <c r="P128" s="178">
        <v>0</v>
      </c>
      <c r="Q128" s="178">
        <f>ROUND(E128*P128,2)</f>
        <v>0</v>
      </c>
      <c r="R128" s="180"/>
      <c r="S128" s="180" t="s">
        <v>169</v>
      </c>
      <c r="T128" s="181" t="s">
        <v>138</v>
      </c>
      <c r="U128" s="157">
        <v>0</v>
      </c>
      <c r="V128" s="157">
        <f>ROUND(E128*U128,2)</f>
        <v>0</v>
      </c>
      <c r="W128" s="157"/>
      <c r="X128" s="157" t="s">
        <v>147</v>
      </c>
      <c r="Y128" s="157" t="s">
        <v>139</v>
      </c>
      <c r="Z128" s="147"/>
      <c r="AA128" s="147"/>
      <c r="AB128" s="147"/>
      <c r="AC128" s="147"/>
      <c r="AD128" s="147"/>
      <c r="AE128" s="147"/>
      <c r="AF128" s="147"/>
      <c r="AG128" s="147" t="s">
        <v>148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x14ac:dyDescent="0.2">
      <c r="A129" s="161" t="s">
        <v>132</v>
      </c>
      <c r="B129" s="162" t="s">
        <v>87</v>
      </c>
      <c r="C129" s="183" t="s">
        <v>88</v>
      </c>
      <c r="D129" s="163"/>
      <c r="E129" s="164"/>
      <c r="F129" s="165"/>
      <c r="G129" s="165">
        <f>SUMIF(AG130:AG134,"&lt;&gt;NOR",G130:G134)</f>
        <v>0</v>
      </c>
      <c r="H129" s="165"/>
      <c r="I129" s="165">
        <f>SUM(I130:I134)</f>
        <v>3394.52</v>
      </c>
      <c r="J129" s="165"/>
      <c r="K129" s="165">
        <f>SUM(K130:K134)</f>
        <v>4181.1899999999996</v>
      </c>
      <c r="L129" s="165"/>
      <c r="M129" s="165">
        <f>SUM(M130:M134)</f>
        <v>0</v>
      </c>
      <c r="N129" s="164"/>
      <c r="O129" s="164">
        <f>SUM(O130:O134)</f>
        <v>0.12</v>
      </c>
      <c r="P129" s="164"/>
      <c r="Q129" s="164">
        <f>SUM(Q130:Q134)</f>
        <v>0</v>
      </c>
      <c r="R129" s="165"/>
      <c r="S129" s="165"/>
      <c r="T129" s="166"/>
      <c r="U129" s="160"/>
      <c r="V129" s="160">
        <f>SUM(V130:V134)</f>
        <v>0</v>
      </c>
      <c r="W129" s="160"/>
      <c r="X129" s="160"/>
      <c r="Y129" s="160"/>
      <c r="AG129" t="s">
        <v>133</v>
      </c>
    </row>
    <row r="130" spans="1:60" ht="22.5" outlineLevel="1" x14ac:dyDescent="0.2">
      <c r="A130" s="168">
        <v>45</v>
      </c>
      <c r="B130" s="169" t="s">
        <v>295</v>
      </c>
      <c r="C130" s="184" t="s">
        <v>296</v>
      </c>
      <c r="D130" s="170" t="s">
        <v>136</v>
      </c>
      <c r="E130" s="171">
        <v>5.5380000000000003</v>
      </c>
      <c r="F130" s="172"/>
      <c r="G130" s="173">
        <f>ROUND(E130*F130,2)</f>
        <v>0</v>
      </c>
      <c r="H130" s="172">
        <v>0</v>
      </c>
      <c r="I130" s="173">
        <f>ROUND(E130*H130,2)</f>
        <v>0</v>
      </c>
      <c r="J130" s="172">
        <v>755</v>
      </c>
      <c r="K130" s="173">
        <f>ROUND(E130*J130,2)</f>
        <v>4181.1899999999996</v>
      </c>
      <c r="L130" s="173">
        <v>21</v>
      </c>
      <c r="M130" s="173">
        <f>G130*(1+L130/100)</f>
        <v>0</v>
      </c>
      <c r="N130" s="171">
        <v>0</v>
      </c>
      <c r="O130" s="171">
        <f>ROUND(E130*N130,2)</f>
        <v>0</v>
      </c>
      <c r="P130" s="171">
        <v>0</v>
      </c>
      <c r="Q130" s="171">
        <f>ROUND(E130*P130,2)</f>
        <v>0</v>
      </c>
      <c r="R130" s="173"/>
      <c r="S130" s="173" t="s">
        <v>137</v>
      </c>
      <c r="T130" s="174" t="s">
        <v>138</v>
      </c>
      <c r="U130" s="157">
        <v>0</v>
      </c>
      <c r="V130" s="157">
        <f>ROUND(E130*U130,2)</f>
        <v>0</v>
      </c>
      <c r="W130" s="157"/>
      <c r="X130" s="157"/>
      <c r="Y130" s="157" t="s">
        <v>139</v>
      </c>
      <c r="Z130" s="147"/>
      <c r="AA130" s="147"/>
      <c r="AB130" s="147"/>
      <c r="AC130" s="147"/>
      <c r="AD130" s="147"/>
      <c r="AE130" s="147"/>
      <c r="AF130" s="147"/>
      <c r="AG130" s="147" t="s">
        <v>225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275" t="s">
        <v>297</v>
      </c>
      <c r="D131" s="276"/>
      <c r="E131" s="276"/>
      <c r="F131" s="276"/>
      <c r="G131" s="276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142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2" x14ac:dyDescent="0.2">
      <c r="A132" s="154"/>
      <c r="B132" s="155"/>
      <c r="C132" s="186" t="s">
        <v>298</v>
      </c>
      <c r="D132" s="158"/>
      <c r="E132" s="159">
        <v>5.5380000000000003</v>
      </c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153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ht="22.5" outlineLevel="1" x14ac:dyDescent="0.2">
      <c r="A133" s="168">
        <v>46</v>
      </c>
      <c r="B133" s="169" t="s">
        <v>299</v>
      </c>
      <c r="C133" s="184" t="s">
        <v>300</v>
      </c>
      <c r="D133" s="170" t="s">
        <v>136</v>
      </c>
      <c r="E133" s="171">
        <v>6.3686999999999996</v>
      </c>
      <c r="F133" s="172"/>
      <c r="G133" s="173">
        <f>ROUND(E133*F133,2)</f>
        <v>0</v>
      </c>
      <c r="H133" s="172">
        <v>533</v>
      </c>
      <c r="I133" s="173">
        <f>ROUND(E133*H133,2)</f>
        <v>3394.52</v>
      </c>
      <c r="J133" s="172">
        <v>0</v>
      </c>
      <c r="K133" s="173">
        <f>ROUND(E133*J133,2)</f>
        <v>0</v>
      </c>
      <c r="L133" s="173">
        <v>21</v>
      </c>
      <c r="M133" s="173">
        <f>G133*(1+L133/100)</f>
        <v>0</v>
      </c>
      <c r="N133" s="171">
        <v>1.9199999999999998E-2</v>
      </c>
      <c r="O133" s="171">
        <f>ROUND(E133*N133,2)</f>
        <v>0.12</v>
      </c>
      <c r="P133" s="171">
        <v>0</v>
      </c>
      <c r="Q133" s="171">
        <f>ROUND(E133*P133,2)</f>
        <v>0</v>
      </c>
      <c r="R133" s="173" t="s">
        <v>250</v>
      </c>
      <c r="S133" s="173" t="s">
        <v>137</v>
      </c>
      <c r="T133" s="174" t="s">
        <v>138</v>
      </c>
      <c r="U133" s="157">
        <v>0</v>
      </c>
      <c r="V133" s="157">
        <f>ROUND(E133*U133,2)</f>
        <v>0</v>
      </c>
      <c r="W133" s="157"/>
      <c r="X133" s="157"/>
      <c r="Y133" s="157" t="s">
        <v>139</v>
      </c>
      <c r="Z133" s="147"/>
      <c r="AA133" s="147"/>
      <c r="AB133" s="147"/>
      <c r="AC133" s="147"/>
      <c r="AD133" s="147"/>
      <c r="AE133" s="147"/>
      <c r="AF133" s="147"/>
      <c r="AG133" s="147" t="s">
        <v>266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186" t="s">
        <v>301</v>
      </c>
      <c r="D134" s="158"/>
      <c r="E134" s="159">
        <v>6.3686999999999996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153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x14ac:dyDescent="0.2">
      <c r="A135" s="161" t="s">
        <v>132</v>
      </c>
      <c r="B135" s="162" t="s">
        <v>91</v>
      </c>
      <c r="C135" s="183" t="s">
        <v>92</v>
      </c>
      <c r="D135" s="163"/>
      <c r="E135" s="164"/>
      <c r="F135" s="165"/>
      <c r="G135" s="165">
        <f>SUMIF(AG136:AG151,"&lt;&gt;NOR",G136:G151)</f>
        <v>0</v>
      </c>
      <c r="H135" s="165"/>
      <c r="I135" s="165">
        <f>SUM(I136:I151)</f>
        <v>48363.44</v>
      </c>
      <c r="J135" s="165"/>
      <c r="K135" s="165">
        <f>SUM(K136:K151)</f>
        <v>48441.490000000005</v>
      </c>
      <c r="L135" s="165"/>
      <c r="M135" s="165">
        <f>SUM(M136:M151)</f>
        <v>0</v>
      </c>
      <c r="N135" s="164"/>
      <c r="O135" s="164">
        <f>SUM(O136:O151)</f>
        <v>1.1499999999999999</v>
      </c>
      <c r="P135" s="164"/>
      <c r="Q135" s="164">
        <f>SUM(Q136:Q151)</f>
        <v>0</v>
      </c>
      <c r="R135" s="165"/>
      <c r="S135" s="165"/>
      <c r="T135" s="166"/>
      <c r="U135" s="160"/>
      <c r="V135" s="160">
        <f>SUM(V136:V151)</f>
        <v>0</v>
      </c>
      <c r="W135" s="160"/>
      <c r="X135" s="160"/>
      <c r="Y135" s="160"/>
      <c r="AG135" t="s">
        <v>133</v>
      </c>
    </row>
    <row r="136" spans="1:60" outlineLevel="1" x14ac:dyDescent="0.2">
      <c r="A136" s="168">
        <v>47</v>
      </c>
      <c r="B136" s="169" t="s">
        <v>302</v>
      </c>
      <c r="C136" s="184" t="s">
        <v>303</v>
      </c>
      <c r="D136" s="170" t="s">
        <v>156</v>
      </c>
      <c r="E136" s="171">
        <v>15</v>
      </c>
      <c r="F136" s="172"/>
      <c r="G136" s="173">
        <f>ROUND(E136*F136,2)</f>
        <v>0</v>
      </c>
      <c r="H136" s="172">
        <v>5.66</v>
      </c>
      <c r="I136" s="173">
        <f>ROUND(E136*H136,2)</f>
        <v>84.9</v>
      </c>
      <c r="J136" s="172">
        <v>99.34</v>
      </c>
      <c r="K136" s="173">
        <f>ROUND(E136*J136,2)</f>
        <v>1490.1</v>
      </c>
      <c r="L136" s="173">
        <v>21</v>
      </c>
      <c r="M136" s="173">
        <f>G136*(1+L136/100)</f>
        <v>0</v>
      </c>
      <c r="N136" s="171">
        <v>0</v>
      </c>
      <c r="O136" s="171">
        <f>ROUND(E136*N136,2)</f>
        <v>0</v>
      </c>
      <c r="P136" s="171">
        <v>0</v>
      </c>
      <c r="Q136" s="171">
        <f>ROUND(E136*P136,2)</f>
        <v>0</v>
      </c>
      <c r="R136" s="173"/>
      <c r="S136" s="173" t="s">
        <v>137</v>
      </c>
      <c r="T136" s="174" t="s">
        <v>138</v>
      </c>
      <c r="U136" s="157">
        <v>0</v>
      </c>
      <c r="V136" s="157">
        <f>ROUND(E136*U136,2)</f>
        <v>0</v>
      </c>
      <c r="W136" s="157"/>
      <c r="X136" s="157"/>
      <c r="Y136" s="157" t="s">
        <v>139</v>
      </c>
      <c r="Z136" s="147"/>
      <c r="AA136" s="147"/>
      <c r="AB136" s="147"/>
      <c r="AC136" s="147"/>
      <c r="AD136" s="147"/>
      <c r="AE136" s="147"/>
      <c r="AF136" s="147"/>
      <c r="AG136" s="147" t="s">
        <v>225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2" x14ac:dyDescent="0.2">
      <c r="A137" s="154"/>
      <c r="B137" s="155"/>
      <c r="C137" s="275" t="s">
        <v>304</v>
      </c>
      <c r="D137" s="276"/>
      <c r="E137" s="276"/>
      <c r="F137" s="276"/>
      <c r="G137" s="276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142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">
      <c r="A138" s="168">
        <v>48</v>
      </c>
      <c r="B138" s="169" t="s">
        <v>305</v>
      </c>
      <c r="C138" s="184" t="s">
        <v>306</v>
      </c>
      <c r="D138" s="170" t="s">
        <v>136</v>
      </c>
      <c r="E138" s="171">
        <v>59.014000000000003</v>
      </c>
      <c r="F138" s="172"/>
      <c r="G138" s="173">
        <f>ROUND(E138*F138,2)</f>
        <v>0</v>
      </c>
      <c r="H138" s="172">
        <v>156.4</v>
      </c>
      <c r="I138" s="173">
        <f>ROUND(E138*H138,2)</f>
        <v>9229.7900000000009</v>
      </c>
      <c r="J138" s="172">
        <v>773.6</v>
      </c>
      <c r="K138" s="173">
        <f>ROUND(E138*J138,2)</f>
        <v>45653.23</v>
      </c>
      <c r="L138" s="173">
        <v>21</v>
      </c>
      <c r="M138" s="173">
        <f>G138*(1+L138/100)</f>
        <v>0</v>
      </c>
      <c r="N138" s="171">
        <v>4.8700000000000002E-3</v>
      </c>
      <c r="O138" s="171">
        <f>ROUND(E138*N138,2)</f>
        <v>0.28999999999999998</v>
      </c>
      <c r="P138" s="171">
        <v>0</v>
      </c>
      <c r="Q138" s="171">
        <f>ROUND(E138*P138,2)</f>
        <v>0</v>
      </c>
      <c r="R138" s="173"/>
      <c r="S138" s="173" t="s">
        <v>137</v>
      </c>
      <c r="T138" s="174" t="s">
        <v>138</v>
      </c>
      <c r="U138" s="157">
        <v>0</v>
      </c>
      <c r="V138" s="157">
        <f>ROUND(E138*U138,2)</f>
        <v>0</v>
      </c>
      <c r="W138" s="157"/>
      <c r="X138" s="157"/>
      <c r="Y138" s="157" t="s">
        <v>139</v>
      </c>
      <c r="Z138" s="147"/>
      <c r="AA138" s="147"/>
      <c r="AB138" s="147"/>
      <c r="AC138" s="147"/>
      <c r="AD138" s="147"/>
      <c r="AE138" s="147"/>
      <c r="AF138" s="147"/>
      <c r="AG138" s="147" t="s">
        <v>225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275" t="s">
        <v>307</v>
      </c>
      <c r="D139" s="276"/>
      <c r="E139" s="276"/>
      <c r="F139" s="276"/>
      <c r="G139" s="276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142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2" x14ac:dyDescent="0.2">
      <c r="A140" s="154"/>
      <c r="B140" s="155"/>
      <c r="C140" s="186" t="s">
        <v>308</v>
      </c>
      <c r="D140" s="158"/>
      <c r="E140" s="159">
        <v>24.2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153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186" t="s">
        <v>309</v>
      </c>
      <c r="D141" s="158"/>
      <c r="E141" s="159">
        <v>5.32</v>
      </c>
      <c r="F141" s="157"/>
      <c r="G141" s="1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153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186" t="s">
        <v>310</v>
      </c>
      <c r="D142" s="158"/>
      <c r="E142" s="159">
        <v>11.2</v>
      </c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153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186" t="s">
        <v>311</v>
      </c>
      <c r="D143" s="158"/>
      <c r="E143" s="159"/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153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">
      <c r="A144" s="154"/>
      <c r="B144" s="155"/>
      <c r="C144" s="186" t="s">
        <v>218</v>
      </c>
      <c r="D144" s="158"/>
      <c r="E144" s="159">
        <v>3.21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153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 x14ac:dyDescent="0.2">
      <c r="A145" s="154"/>
      <c r="B145" s="155"/>
      <c r="C145" s="186" t="s">
        <v>219</v>
      </c>
      <c r="D145" s="158"/>
      <c r="E145" s="159">
        <v>2.1</v>
      </c>
      <c r="F145" s="157"/>
      <c r="G145" s="15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153</v>
      </c>
      <c r="AH145" s="147">
        <v>0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 x14ac:dyDescent="0.2">
      <c r="A146" s="154"/>
      <c r="B146" s="155"/>
      <c r="C146" s="186" t="s">
        <v>220</v>
      </c>
      <c r="D146" s="158"/>
      <c r="E146" s="159">
        <v>2.1</v>
      </c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153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3" x14ac:dyDescent="0.2">
      <c r="A147" s="154"/>
      <c r="B147" s="155"/>
      <c r="C147" s="186" t="s">
        <v>312</v>
      </c>
      <c r="D147" s="158"/>
      <c r="E147" s="159">
        <v>12.683999999999999</v>
      </c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153</v>
      </c>
      <c r="AH147" s="147">
        <v>0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186" t="s">
        <v>313</v>
      </c>
      <c r="D148" s="158"/>
      <c r="E148" s="159">
        <v>-1.8</v>
      </c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153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75">
        <v>49</v>
      </c>
      <c r="B149" s="176" t="s">
        <v>314</v>
      </c>
      <c r="C149" s="185" t="s">
        <v>315</v>
      </c>
      <c r="D149" s="177" t="s">
        <v>156</v>
      </c>
      <c r="E149" s="178">
        <v>18</v>
      </c>
      <c r="F149" s="179"/>
      <c r="G149" s="180">
        <f>ROUND(E149*F149,2)</f>
        <v>0</v>
      </c>
      <c r="H149" s="179">
        <v>223.88</v>
      </c>
      <c r="I149" s="180">
        <f>ROUND(E149*H149,2)</f>
        <v>4029.84</v>
      </c>
      <c r="J149" s="179">
        <v>72.12</v>
      </c>
      <c r="K149" s="180">
        <f>ROUND(E149*J149,2)</f>
        <v>1298.1600000000001</v>
      </c>
      <c r="L149" s="180">
        <v>21</v>
      </c>
      <c r="M149" s="180">
        <f>G149*(1+L149/100)</f>
        <v>0</v>
      </c>
      <c r="N149" s="178">
        <v>1E-4</v>
      </c>
      <c r="O149" s="178">
        <f>ROUND(E149*N149,2)</f>
        <v>0</v>
      </c>
      <c r="P149" s="178">
        <v>0</v>
      </c>
      <c r="Q149" s="178">
        <f>ROUND(E149*P149,2)</f>
        <v>0</v>
      </c>
      <c r="R149" s="180"/>
      <c r="S149" s="180" t="s">
        <v>137</v>
      </c>
      <c r="T149" s="181" t="s">
        <v>138</v>
      </c>
      <c r="U149" s="157">
        <v>0</v>
      </c>
      <c r="V149" s="157">
        <f>ROUND(E149*U149,2)</f>
        <v>0</v>
      </c>
      <c r="W149" s="157"/>
      <c r="X149" s="157"/>
      <c r="Y149" s="157" t="s">
        <v>139</v>
      </c>
      <c r="Z149" s="147"/>
      <c r="AA149" s="147"/>
      <c r="AB149" s="147"/>
      <c r="AC149" s="147"/>
      <c r="AD149" s="147"/>
      <c r="AE149" s="147"/>
      <c r="AF149" s="147"/>
      <c r="AG149" s="147" t="s">
        <v>225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ht="22.5" outlineLevel="1" x14ac:dyDescent="0.2">
      <c r="A150" s="168">
        <v>50</v>
      </c>
      <c r="B150" s="169" t="s">
        <v>316</v>
      </c>
      <c r="C150" s="184" t="s">
        <v>317</v>
      </c>
      <c r="D150" s="170" t="s">
        <v>136</v>
      </c>
      <c r="E150" s="171">
        <v>70.816800000000001</v>
      </c>
      <c r="F150" s="172"/>
      <c r="G150" s="173">
        <f>ROUND(E150*F150,2)</f>
        <v>0</v>
      </c>
      <c r="H150" s="172">
        <v>494.5</v>
      </c>
      <c r="I150" s="173">
        <f>ROUND(E150*H150,2)</f>
        <v>35018.910000000003</v>
      </c>
      <c r="J150" s="172">
        <v>0</v>
      </c>
      <c r="K150" s="173">
        <f>ROUND(E150*J150,2)</f>
        <v>0</v>
      </c>
      <c r="L150" s="173">
        <v>21</v>
      </c>
      <c r="M150" s="173">
        <f>G150*(1+L150/100)</f>
        <v>0</v>
      </c>
      <c r="N150" s="171">
        <v>1.2200000000000001E-2</v>
      </c>
      <c r="O150" s="171">
        <f>ROUND(E150*N150,2)</f>
        <v>0.86</v>
      </c>
      <c r="P150" s="171">
        <v>0</v>
      </c>
      <c r="Q150" s="171">
        <f>ROUND(E150*P150,2)</f>
        <v>0</v>
      </c>
      <c r="R150" s="173" t="s">
        <v>250</v>
      </c>
      <c r="S150" s="173" t="s">
        <v>137</v>
      </c>
      <c r="T150" s="174" t="s">
        <v>138</v>
      </c>
      <c r="U150" s="157">
        <v>0</v>
      </c>
      <c r="V150" s="157">
        <f>ROUND(E150*U150,2)</f>
        <v>0</v>
      </c>
      <c r="W150" s="157"/>
      <c r="X150" s="157"/>
      <c r="Y150" s="157" t="s">
        <v>139</v>
      </c>
      <c r="Z150" s="147"/>
      <c r="AA150" s="147"/>
      <c r="AB150" s="147"/>
      <c r="AC150" s="147"/>
      <c r="AD150" s="147"/>
      <c r="AE150" s="147"/>
      <c r="AF150" s="147"/>
      <c r="AG150" s="147" t="s">
        <v>266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2" x14ac:dyDescent="0.2">
      <c r="A151" s="154"/>
      <c r="B151" s="155"/>
      <c r="C151" s="186" t="s">
        <v>318</v>
      </c>
      <c r="D151" s="158"/>
      <c r="E151" s="159">
        <v>70.816800000000001</v>
      </c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153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x14ac:dyDescent="0.2">
      <c r="A152" s="161" t="s">
        <v>132</v>
      </c>
      <c r="B152" s="162" t="s">
        <v>93</v>
      </c>
      <c r="C152" s="183" t="s">
        <v>94</v>
      </c>
      <c r="D152" s="163"/>
      <c r="E152" s="164"/>
      <c r="F152" s="165"/>
      <c r="G152" s="165">
        <f>SUMIF(AG153:AG153,"&lt;&gt;NOR",G153:G153)</f>
        <v>0</v>
      </c>
      <c r="H152" s="165"/>
      <c r="I152" s="165">
        <f>SUM(I153:I153)</f>
        <v>624</v>
      </c>
      <c r="J152" s="165"/>
      <c r="K152" s="165">
        <f>SUM(K153:K153)</f>
        <v>2706</v>
      </c>
      <c r="L152" s="165"/>
      <c r="M152" s="165">
        <f>SUM(M153:M153)</f>
        <v>0</v>
      </c>
      <c r="N152" s="164"/>
      <c r="O152" s="164">
        <f>SUM(O153:O153)</f>
        <v>0</v>
      </c>
      <c r="P152" s="164"/>
      <c r="Q152" s="164">
        <f>SUM(Q153:Q153)</f>
        <v>0</v>
      </c>
      <c r="R152" s="165"/>
      <c r="S152" s="165"/>
      <c r="T152" s="166"/>
      <c r="U152" s="160"/>
      <c r="V152" s="160">
        <f>SUM(V153:V153)</f>
        <v>0</v>
      </c>
      <c r="W152" s="160"/>
      <c r="X152" s="160"/>
      <c r="Y152" s="160"/>
      <c r="AG152" t="s">
        <v>133</v>
      </c>
    </row>
    <row r="153" spans="1:60" outlineLevel="1" x14ac:dyDescent="0.2">
      <c r="A153" s="175">
        <v>51</v>
      </c>
      <c r="B153" s="176" t="s">
        <v>319</v>
      </c>
      <c r="C153" s="185" t="s">
        <v>320</v>
      </c>
      <c r="D153" s="177" t="s">
        <v>136</v>
      </c>
      <c r="E153" s="178">
        <v>10</v>
      </c>
      <c r="F153" s="179"/>
      <c r="G153" s="180">
        <f>ROUND(E153*F153,2)</f>
        <v>0</v>
      </c>
      <c r="H153" s="179">
        <v>62.4</v>
      </c>
      <c r="I153" s="180">
        <f>ROUND(E153*H153,2)</f>
        <v>624</v>
      </c>
      <c r="J153" s="179">
        <v>270.60000000000002</v>
      </c>
      <c r="K153" s="180">
        <f>ROUND(E153*J153,2)</f>
        <v>2706</v>
      </c>
      <c r="L153" s="180">
        <v>21</v>
      </c>
      <c r="M153" s="180">
        <f>G153*(1+L153/100)</f>
        <v>0</v>
      </c>
      <c r="N153" s="178">
        <v>3.1E-4</v>
      </c>
      <c r="O153" s="178">
        <f>ROUND(E153*N153,2)</f>
        <v>0</v>
      </c>
      <c r="P153" s="178">
        <v>0</v>
      </c>
      <c r="Q153" s="178">
        <f>ROUND(E153*P153,2)</f>
        <v>0</v>
      </c>
      <c r="R153" s="180"/>
      <c r="S153" s="180" t="s">
        <v>137</v>
      </c>
      <c r="T153" s="181" t="s">
        <v>138</v>
      </c>
      <c r="U153" s="157">
        <v>0</v>
      </c>
      <c r="V153" s="157">
        <f>ROUND(E153*U153,2)</f>
        <v>0</v>
      </c>
      <c r="W153" s="157"/>
      <c r="X153" s="157"/>
      <c r="Y153" s="157" t="s">
        <v>139</v>
      </c>
      <c r="Z153" s="147"/>
      <c r="AA153" s="147"/>
      <c r="AB153" s="147"/>
      <c r="AC153" s="147"/>
      <c r="AD153" s="147"/>
      <c r="AE153" s="147"/>
      <c r="AF153" s="147"/>
      <c r="AG153" s="147" t="s">
        <v>225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x14ac:dyDescent="0.2">
      <c r="A154" s="161" t="s">
        <v>132</v>
      </c>
      <c r="B154" s="162" t="s">
        <v>95</v>
      </c>
      <c r="C154" s="183" t="s">
        <v>96</v>
      </c>
      <c r="D154" s="163"/>
      <c r="E154" s="164"/>
      <c r="F154" s="165"/>
      <c r="G154" s="165">
        <f>SUMIF(AG155:AG155,"&lt;&gt;NOR",G155:G155)</f>
        <v>0</v>
      </c>
      <c r="H154" s="165"/>
      <c r="I154" s="165">
        <f>SUM(I155:I155)</f>
        <v>0</v>
      </c>
      <c r="J154" s="165"/>
      <c r="K154" s="165">
        <f>SUM(K155:K155)</f>
        <v>9000</v>
      </c>
      <c r="L154" s="165"/>
      <c r="M154" s="165">
        <f>SUM(M155:M155)</f>
        <v>0</v>
      </c>
      <c r="N154" s="164"/>
      <c r="O154" s="164">
        <f>SUM(O155:O155)</f>
        <v>0</v>
      </c>
      <c r="P154" s="164"/>
      <c r="Q154" s="164">
        <f>SUM(Q155:Q155)</f>
        <v>0</v>
      </c>
      <c r="R154" s="165"/>
      <c r="S154" s="165"/>
      <c r="T154" s="166"/>
      <c r="U154" s="160"/>
      <c r="V154" s="160">
        <f>SUM(V155:V155)</f>
        <v>0</v>
      </c>
      <c r="W154" s="160"/>
      <c r="X154" s="160"/>
      <c r="Y154" s="160"/>
      <c r="AG154" t="s">
        <v>133</v>
      </c>
    </row>
    <row r="155" spans="1:60" ht="22.5" outlineLevel="1" x14ac:dyDescent="0.2">
      <c r="A155" s="175">
        <v>52</v>
      </c>
      <c r="B155" s="176" t="s">
        <v>321</v>
      </c>
      <c r="C155" s="185" t="s">
        <v>322</v>
      </c>
      <c r="D155" s="177" t="s">
        <v>136</v>
      </c>
      <c r="E155" s="178">
        <v>75</v>
      </c>
      <c r="F155" s="179"/>
      <c r="G155" s="180">
        <f>ROUND(E155*F155,2)</f>
        <v>0</v>
      </c>
      <c r="H155" s="179">
        <v>0</v>
      </c>
      <c r="I155" s="180">
        <f>ROUND(E155*H155,2)</f>
        <v>0</v>
      </c>
      <c r="J155" s="179">
        <v>120</v>
      </c>
      <c r="K155" s="180">
        <f>ROUND(E155*J155,2)</f>
        <v>9000</v>
      </c>
      <c r="L155" s="180">
        <v>21</v>
      </c>
      <c r="M155" s="180">
        <f>G155*(1+L155/100)</f>
        <v>0</v>
      </c>
      <c r="N155" s="178">
        <v>0</v>
      </c>
      <c r="O155" s="178">
        <f>ROUND(E155*N155,2)</f>
        <v>0</v>
      </c>
      <c r="P155" s="178">
        <v>0</v>
      </c>
      <c r="Q155" s="178">
        <f>ROUND(E155*P155,2)</f>
        <v>0</v>
      </c>
      <c r="R155" s="180"/>
      <c r="S155" s="180" t="s">
        <v>137</v>
      </c>
      <c r="T155" s="181" t="s">
        <v>138</v>
      </c>
      <c r="U155" s="157">
        <v>0</v>
      </c>
      <c r="V155" s="157">
        <f>ROUND(E155*U155,2)</f>
        <v>0</v>
      </c>
      <c r="W155" s="157"/>
      <c r="X155" s="157"/>
      <c r="Y155" s="157" t="s">
        <v>139</v>
      </c>
      <c r="Z155" s="147"/>
      <c r="AA155" s="147"/>
      <c r="AB155" s="147"/>
      <c r="AC155" s="147"/>
      <c r="AD155" s="147"/>
      <c r="AE155" s="147"/>
      <c r="AF155" s="147"/>
      <c r="AG155" s="147" t="s">
        <v>225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x14ac:dyDescent="0.2">
      <c r="A156" s="161" t="s">
        <v>132</v>
      </c>
      <c r="B156" s="162" t="s">
        <v>97</v>
      </c>
      <c r="C156" s="183" t="s">
        <v>98</v>
      </c>
      <c r="D156" s="163"/>
      <c r="E156" s="164"/>
      <c r="F156" s="165"/>
      <c r="G156" s="165">
        <f>SUMIF(AG157:AG176,"&lt;&gt;NOR",G157:G176)</f>
        <v>0</v>
      </c>
      <c r="H156" s="165"/>
      <c r="I156" s="165">
        <f>SUM(I157:I176)</f>
        <v>0</v>
      </c>
      <c r="J156" s="165"/>
      <c r="K156" s="165">
        <f>SUM(K157:K176)</f>
        <v>145445</v>
      </c>
      <c r="L156" s="165"/>
      <c r="M156" s="165">
        <f>SUM(M157:M176)</f>
        <v>0</v>
      </c>
      <c r="N156" s="164"/>
      <c r="O156" s="164">
        <f>SUM(O157:O176)</f>
        <v>0</v>
      </c>
      <c r="P156" s="164"/>
      <c r="Q156" s="164">
        <f>SUM(Q157:Q176)</f>
        <v>0</v>
      </c>
      <c r="R156" s="165"/>
      <c r="S156" s="165"/>
      <c r="T156" s="166"/>
      <c r="U156" s="160"/>
      <c r="V156" s="160">
        <f>SUM(V157:V176)</f>
        <v>0</v>
      </c>
      <c r="W156" s="160"/>
      <c r="X156" s="160"/>
      <c r="Y156" s="160"/>
      <c r="AG156" t="s">
        <v>133</v>
      </c>
    </row>
    <row r="157" spans="1:60" outlineLevel="1" x14ac:dyDescent="0.2">
      <c r="A157" s="175">
        <v>53</v>
      </c>
      <c r="B157" s="176" t="s">
        <v>323</v>
      </c>
      <c r="C157" s="185" t="s">
        <v>324</v>
      </c>
      <c r="D157" s="177" t="s">
        <v>156</v>
      </c>
      <c r="E157" s="178">
        <v>155</v>
      </c>
      <c r="F157" s="179"/>
      <c r="G157" s="180">
        <f t="shared" ref="G157:G165" si="0">ROUND(E157*F157,2)</f>
        <v>0</v>
      </c>
      <c r="H157" s="179">
        <v>0</v>
      </c>
      <c r="I157" s="180">
        <f t="shared" ref="I157:I165" si="1">ROUND(E157*H157,2)</f>
        <v>0</v>
      </c>
      <c r="J157" s="179">
        <v>49</v>
      </c>
      <c r="K157" s="180">
        <f t="shared" ref="K157:K165" si="2">ROUND(E157*J157,2)</f>
        <v>7595</v>
      </c>
      <c r="L157" s="180">
        <v>21</v>
      </c>
      <c r="M157" s="180">
        <f t="shared" ref="M157:M165" si="3">G157*(1+L157/100)</f>
        <v>0</v>
      </c>
      <c r="N157" s="178">
        <v>0</v>
      </c>
      <c r="O157" s="178">
        <f t="shared" ref="O157:O165" si="4">ROUND(E157*N157,2)</f>
        <v>0</v>
      </c>
      <c r="P157" s="178">
        <v>0</v>
      </c>
      <c r="Q157" s="178">
        <f t="shared" ref="Q157:Q165" si="5">ROUND(E157*P157,2)</f>
        <v>0</v>
      </c>
      <c r="R157" s="180"/>
      <c r="S157" s="180" t="s">
        <v>137</v>
      </c>
      <c r="T157" s="181" t="s">
        <v>138</v>
      </c>
      <c r="U157" s="157">
        <v>0</v>
      </c>
      <c r="V157" s="157">
        <f t="shared" ref="V157:V165" si="6">ROUND(E157*U157,2)</f>
        <v>0</v>
      </c>
      <c r="W157" s="157"/>
      <c r="X157" s="157"/>
      <c r="Y157" s="157" t="s">
        <v>139</v>
      </c>
      <c r="Z157" s="147"/>
      <c r="AA157" s="147"/>
      <c r="AB157" s="147"/>
      <c r="AC157" s="147"/>
      <c r="AD157" s="147"/>
      <c r="AE157" s="147"/>
      <c r="AF157" s="147"/>
      <c r="AG157" s="147" t="s">
        <v>325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1" x14ac:dyDescent="0.2">
      <c r="A158" s="175">
        <v>54</v>
      </c>
      <c r="B158" s="176" t="s">
        <v>326</v>
      </c>
      <c r="C158" s="185" t="s">
        <v>327</v>
      </c>
      <c r="D158" s="177" t="s">
        <v>328</v>
      </c>
      <c r="E158" s="178">
        <v>1</v>
      </c>
      <c r="F158" s="179"/>
      <c r="G158" s="180">
        <f t="shared" si="0"/>
        <v>0</v>
      </c>
      <c r="H158" s="179">
        <v>0</v>
      </c>
      <c r="I158" s="180">
        <f t="shared" si="1"/>
        <v>0</v>
      </c>
      <c r="J158" s="179">
        <v>7000</v>
      </c>
      <c r="K158" s="180">
        <f t="shared" si="2"/>
        <v>7000</v>
      </c>
      <c r="L158" s="180">
        <v>21</v>
      </c>
      <c r="M158" s="180">
        <f t="shared" si="3"/>
        <v>0</v>
      </c>
      <c r="N158" s="178">
        <v>0</v>
      </c>
      <c r="O158" s="178">
        <f t="shared" si="4"/>
        <v>0</v>
      </c>
      <c r="P158" s="178">
        <v>0</v>
      </c>
      <c r="Q158" s="178">
        <f t="shared" si="5"/>
        <v>0</v>
      </c>
      <c r="R158" s="180"/>
      <c r="S158" s="180" t="s">
        <v>169</v>
      </c>
      <c r="T158" s="181" t="s">
        <v>138</v>
      </c>
      <c r="U158" s="157">
        <v>0</v>
      </c>
      <c r="V158" s="157">
        <f t="shared" si="6"/>
        <v>0</v>
      </c>
      <c r="W158" s="157"/>
      <c r="X158" s="157"/>
      <c r="Y158" s="157" t="s">
        <v>139</v>
      </c>
      <c r="Z158" s="147"/>
      <c r="AA158" s="147"/>
      <c r="AB158" s="147"/>
      <c r="AC158" s="147"/>
      <c r="AD158" s="147"/>
      <c r="AE158" s="147"/>
      <c r="AF158" s="147"/>
      <c r="AG158" s="147" t="s">
        <v>325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">
      <c r="A159" s="175">
        <v>55</v>
      </c>
      <c r="B159" s="176" t="s">
        <v>329</v>
      </c>
      <c r="C159" s="185" t="s">
        <v>330</v>
      </c>
      <c r="D159" s="177" t="s">
        <v>328</v>
      </c>
      <c r="E159" s="178">
        <v>14</v>
      </c>
      <c r="F159" s="179"/>
      <c r="G159" s="180">
        <f t="shared" si="0"/>
        <v>0</v>
      </c>
      <c r="H159" s="179">
        <v>0</v>
      </c>
      <c r="I159" s="180">
        <f t="shared" si="1"/>
        <v>0</v>
      </c>
      <c r="J159" s="179">
        <v>500</v>
      </c>
      <c r="K159" s="180">
        <f t="shared" si="2"/>
        <v>7000</v>
      </c>
      <c r="L159" s="180">
        <v>21</v>
      </c>
      <c r="M159" s="180">
        <f t="shared" si="3"/>
        <v>0</v>
      </c>
      <c r="N159" s="178">
        <v>0</v>
      </c>
      <c r="O159" s="178">
        <f t="shared" si="4"/>
        <v>0</v>
      </c>
      <c r="P159" s="178">
        <v>0</v>
      </c>
      <c r="Q159" s="178">
        <f t="shared" si="5"/>
        <v>0</v>
      </c>
      <c r="R159" s="180"/>
      <c r="S159" s="180" t="s">
        <v>169</v>
      </c>
      <c r="T159" s="181" t="s">
        <v>138</v>
      </c>
      <c r="U159" s="157">
        <v>0</v>
      </c>
      <c r="V159" s="157">
        <f t="shared" si="6"/>
        <v>0</v>
      </c>
      <c r="W159" s="157"/>
      <c r="X159" s="157"/>
      <c r="Y159" s="157" t="s">
        <v>139</v>
      </c>
      <c r="Z159" s="147"/>
      <c r="AA159" s="147"/>
      <c r="AB159" s="147"/>
      <c r="AC159" s="147"/>
      <c r="AD159" s="147"/>
      <c r="AE159" s="147"/>
      <c r="AF159" s="147"/>
      <c r="AG159" s="147" t="s">
        <v>325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75">
        <v>56</v>
      </c>
      <c r="B160" s="176" t="s">
        <v>331</v>
      </c>
      <c r="C160" s="185" t="s">
        <v>332</v>
      </c>
      <c r="D160" s="177" t="s">
        <v>328</v>
      </c>
      <c r="E160" s="178">
        <v>5</v>
      </c>
      <c r="F160" s="179"/>
      <c r="G160" s="180">
        <f t="shared" si="0"/>
        <v>0</v>
      </c>
      <c r="H160" s="179">
        <v>0</v>
      </c>
      <c r="I160" s="180">
        <f t="shared" si="1"/>
        <v>0</v>
      </c>
      <c r="J160" s="179">
        <v>950</v>
      </c>
      <c r="K160" s="180">
        <f t="shared" si="2"/>
        <v>4750</v>
      </c>
      <c r="L160" s="180">
        <v>21</v>
      </c>
      <c r="M160" s="180">
        <f t="shared" si="3"/>
        <v>0</v>
      </c>
      <c r="N160" s="178">
        <v>0</v>
      </c>
      <c r="O160" s="178">
        <f t="shared" si="4"/>
        <v>0</v>
      </c>
      <c r="P160" s="178">
        <v>0</v>
      </c>
      <c r="Q160" s="178">
        <f t="shared" si="5"/>
        <v>0</v>
      </c>
      <c r="R160" s="180"/>
      <c r="S160" s="180" t="s">
        <v>169</v>
      </c>
      <c r="T160" s="181" t="s">
        <v>138</v>
      </c>
      <c r="U160" s="157">
        <v>0</v>
      </c>
      <c r="V160" s="157">
        <f t="shared" si="6"/>
        <v>0</v>
      </c>
      <c r="W160" s="157"/>
      <c r="X160" s="157"/>
      <c r="Y160" s="157" t="s">
        <v>139</v>
      </c>
      <c r="Z160" s="147"/>
      <c r="AA160" s="147"/>
      <c r="AB160" s="147"/>
      <c r="AC160" s="147"/>
      <c r="AD160" s="147"/>
      <c r="AE160" s="147"/>
      <c r="AF160" s="147"/>
      <c r="AG160" s="147" t="s">
        <v>325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1" x14ac:dyDescent="0.2">
      <c r="A161" s="175">
        <v>57</v>
      </c>
      <c r="B161" s="176" t="s">
        <v>333</v>
      </c>
      <c r="C161" s="185" t="s">
        <v>334</v>
      </c>
      <c r="D161" s="177" t="s">
        <v>328</v>
      </c>
      <c r="E161" s="178">
        <v>3</v>
      </c>
      <c r="F161" s="179"/>
      <c r="G161" s="180">
        <f t="shared" si="0"/>
        <v>0</v>
      </c>
      <c r="H161" s="179">
        <v>0</v>
      </c>
      <c r="I161" s="180">
        <f t="shared" si="1"/>
        <v>0</v>
      </c>
      <c r="J161" s="179">
        <v>890</v>
      </c>
      <c r="K161" s="180">
        <f t="shared" si="2"/>
        <v>2670</v>
      </c>
      <c r="L161" s="180">
        <v>21</v>
      </c>
      <c r="M161" s="180">
        <f t="shared" si="3"/>
        <v>0</v>
      </c>
      <c r="N161" s="178">
        <v>0</v>
      </c>
      <c r="O161" s="178">
        <f t="shared" si="4"/>
        <v>0</v>
      </c>
      <c r="P161" s="178">
        <v>0</v>
      </c>
      <c r="Q161" s="178">
        <f t="shared" si="5"/>
        <v>0</v>
      </c>
      <c r="R161" s="180"/>
      <c r="S161" s="180" t="s">
        <v>169</v>
      </c>
      <c r="T161" s="181" t="s">
        <v>138</v>
      </c>
      <c r="U161" s="157">
        <v>0</v>
      </c>
      <c r="V161" s="157">
        <f t="shared" si="6"/>
        <v>0</v>
      </c>
      <c r="W161" s="157"/>
      <c r="X161" s="157"/>
      <c r="Y161" s="157" t="s">
        <v>139</v>
      </c>
      <c r="Z161" s="147"/>
      <c r="AA161" s="147"/>
      <c r="AB161" s="147"/>
      <c r="AC161" s="147"/>
      <c r="AD161" s="147"/>
      <c r="AE161" s="147"/>
      <c r="AF161" s="147"/>
      <c r="AG161" s="147" t="s">
        <v>325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ht="22.5" outlineLevel="1" x14ac:dyDescent="0.2">
      <c r="A162" s="175">
        <v>58</v>
      </c>
      <c r="B162" s="176" t="s">
        <v>335</v>
      </c>
      <c r="C162" s="185" t="s">
        <v>336</v>
      </c>
      <c r="D162" s="177" t="s">
        <v>156</v>
      </c>
      <c r="E162" s="178">
        <v>90</v>
      </c>
      <c r="F162" s="179"/>
      <c r="G162" s="180">
        <f t="shared" si="0"/>
        <v>0</v>
      </c>
      <c r="H162" s="179">
        <v>0</v>
      </c>
      <c r="I162" s="180">
        <f t="shared" si="1"/>
        <v>0</v>
      </c>
      <c r="J162" s="179">
        <v>220</v>
      </c>
      <c r="K162" s="180">
        <f t="shared" si="2"/>
        <v>19800</v>
      </c>
      <c r="L162" s="180">
        <v>21</v>
      </c>
      <c r="M162" s="180">
        <f t="shared" si="3"/>
        <v>0</v>
      </c>
      <c r="N162" s="178">
        <v>0</v>
      </c>
      <c r="O162" s="178">
        <f t="shared" si="4"/>
        <v>0</v>
      </c>
      <c r="P162" s="178">
        <v>0</v>
      </c>
      <c r="Q162" s="178">
        <f t="shared" si="5"/>
        <v>0</v>
      </c>
      <c r="R162" s="180"/>
      <c r="S162" s="180" t="s">
        <v>169</v>
      </c>
      <c r="T162" s="181" t="s">
        <v>138</v>
      </c>
      <c r="U162" s="157">
        <v>0</v>
      </c>
      <c r="V162" s="157">
        <f t="shared" si="6"/>
        <v>0</v>
      </c>
      <c r="W162" s="157"/>
      <c r="X162" s="157"/>
      <c r="Y162" s="157" t="s">
        <v>139</v>
      </c>
      <c r="Z162" s="147"/>
      <c r="AA162" s="147"/>
      <c r="AB162" s="147"/>
      <c r="AC162" s="147"/>
      <c r="AD162" s="147"/>
      <c r="AE162" s="147"/>
      <c r="AF162" s="147"/>
      <c r="AG162" s="147" t="s">
        <v>325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ht="22.5" outlineLevel="1" x14ac:dyDescent="0.2">
      <c r="A163" s="175">
        <v>59</v>
      </c>
      <c r="B163" s="176" t="s">
        <v>337</v>
      </c>
      <c r="C163" s="185" t="s">
        <v>338</v>
      </c>
      <c r="D163" s="177" t="s">
        <v>168</v>
      </c>
      <c r="E163" s="178">
        <v>4</v>
      </c>
      <c r="F163" s="179"/>
      <c r="G163" s="180">
        <f t="shared" si="0"/>
        <v>0</v>
      </c>
      <c r="H163" s="179">
        <v>0</v>
      </c>
      <c r="I163" s="180">
        <f t="shared" si="1"/>
        <v>0</v>
      </c>
      <c r="J163" s="179">
        <v>250</v>
      </c>
      <c r="K163" s="180">
        <f t="shared" si="2"/>
        <v>1000</v>
      </c>
      <c r="L163" s="180">
        <v>21</v>
      </c>
      <c r="M163" s="180">
        <f t="shared" si="3"/>
        <v>0</v>
      </c>
      <c r="N163" s="178">
        <v>0</v>
      </c>
      <c r="O163" s="178">
        <f t="shared" si="4"/>
        <v>0</v>
      </c>
      <c r="P163" s="178">
        <v>0</v>
      </c>
      <c r="Q163" s="178">
        <f t="shared" si="5"/>
        <v>0</v>
      </c>
      <c r="R163" s="180"/>
      <c r="S163" s="180" t="s">
        <v>169</v>
      </c>
      <c r="T163" s="181" t="s">
        <v>138</v>
      </c>
      <c r="U163" s="157">
        <v>0</v>
      </c>
      <c r="V163" s="157">
        <f t="shared" si="6"/>
        <v>0</v>
      </c>
      <c r="W163" s="157"/>
      <c r="X163" s="157" t="s">
        <v>147</v>
      </c>
      <c r="Y163" s="157" t="s">
        <v>139</v>
      </c>
      <c r="Z163" s="147"/>
      <c r="AA163" s="147"/>
      <c r="AB163" s="147"/>
      <c r="AC163" s="147"/>
      <c r="AD163" s="147"/>
      <c r="AE163" s="147"/>
      <c r="AF163" s="147"/>
      <c r="AG163" s="147" t="s">
        <v>148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ht="22.5" outlineLevel="1" x14ac:dyDescent="0.2">
      <c r="A164" s="175">
        <v>60</v>
      </c>
      <c r="B164" s="176" t="s">
        <v>339</v>
      </c>
      <c r="C164" s="185" t="s">
        <v>340</v>
      </c>
      <c r="D164" s="177" t="s">
        <v>197</v>
      </c>
      <c r="E164" s="178">
        <v>1</v>
      </c>
      <c r="F164" s="179"/>
      <c r="G164" s="180">
        <f t="shared" si="0"/>
        <v>0</v>
      </c>
      <c r="H164" s="179">
        <v>0</v>
      </c>
      <c r="I164" s="180">
        <f t="shared" si="1"/>
        <v>0</v>
      </c>
      <c r="J164" s="179">
        <v>3900</v>
      </c>
      <c r="K164" s="180">
        <f t="shared" si="2"/>
        <v>3900</v>
      </c>
      <c r="L164" s="180">
        <v>21</v>
      </c>
      <c r="M164" s="180">
        <f t="shared" si="3"/>
        <v>0</v>
      </c>
      <c r="N164" s="178">
        <v>0</v>
      </c>
      <c r="O164" s="178">
        <f t="shared" si="4"/>
        <v>0</v>
      </c>
      <c r="P164" s="178">
        <v>0</v>
      </c>
      <c r="Q164" s="178">
        <f t="shared" si="5"/>
        <v>0</v>
      </c>
      <c r="R164" s="180"/>
      <c r="S164" s="180" t="s">
        <v>169</v>
      </c>
      <c r="T164" s="181" t="s">
        <v>138</v>
      </c>
      <c r="U164" s="157">
        <v>0</v>
      </c>
      <c r="V164" s="157">
        <f t="shared" si="6"/>
        <v>0</v>
      </c>
      <c r="W164" s="157"/>
      <c r="X164" s="157" t="s">
        <v>147</v>
      </c>
      <c r="Y164" s="157" t="s">
        <v>139</v>
      </c>
      <c r="Z164" s="147"/>
      <c r="AA164" s="147"/>
      <c r="AB164" s="147"/>
      <c r="AC164" s="147"/>
      <c r="AD164" s="147"/>
      <c r="AE164" s="147"/>
      <c r="AF164" s="147"/>
      <c r="AG164" s="147" t="s">
        <v>148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ht="22.5" outlineLevel="1" x14ac:dyDescent="0.2">
      <c r="A165" s="168">
        <v>61</v>
      </c>
      <c r="B165" s="169" t="s">
        <v>341</v>
      </c>
      <c r="C165" s="184" t="s">
        <v>342</v>
      </c>
      <c r="D165" s="170" t="s">
        <v>156</v>
      </c>
      <c r="E165" s="171">
        <v>320</v>
      </c>
      <c r="F165" s="172"/>
      <c r="G165" s="173">
        <f t="shared" si="0"/>
        <v>0</v>
      </c>
      <c r="H165" s="172">
        <v>0</v>
      </c>
      <c r="I165" s="173">
        <f t="shared" si="1"/>
        <v>0</v>
      </c>
      <c r="J165" s="172">
        <v>148</v>
      </c>
      <c r="K165" s="173">
        <f t="shared" si="2"/>
        <v>47360</v>
      </c>
      <c r="L165" s="173">
        <v>21</v>
      </c>
      <c r="M165" s="173">
        <f t="shared" si="3"/>
        <v>0</v>
      </c>
      <c r="N165" s="171">
        <v>0</v>
      </c>
      <c r="O165" s="171">
        <f t="shared" si="4"/>
        <v>0</v>
      </c>
      <c r="P165" s="171">
        <v>0</v>
      </c>
      <c r="Q165" s="171">
        <f t="shared" si="5"/>
        <v>0</v>
      </c>
      <c r="R165" s="173"/>
      <c r="S165" s="173" t="s">
        <v>169</v>
      </c>
      <c r="T165" s="174" t="s">
        <v>138</v>
      </c>
      <c r="U165" s="157">
        <v>0</v>
      </c>
      <c r="V165" s="157">
        <f t="shared" si="6"/>
        <v>0</v>
      </c>
      <c r="W165" s="157"/>
      <c r="X165" s="157"/>
      <c r="Y165" s="157" t="s">
        <v>139</v>
      </c>
      <c r="Z165" s="147"/>
      <c r="AA165" s="147"/>
      <c r="AB165" s="147"/>
      <c r="AC165" s="147"/>
      <c r="AD165" s="147"/>
      <c r="AE165" s="147"/>
      <c r="AF165" s="147"/>
      <c r="AG165" s="147" t="s">
        <v>325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2" x14ac:dyDescent="0.2">
      <c r="A166" s="154"/>
      <c r="B166" s="155"/>
      <c r="C166" s="186" t="s">
        <v>343</v>
      </c>
      <c r="D166" s="158"/>
      <c r="E166" s="159">
        <v>155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153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186" t="s">
        <v>344</v>
      </c>
      <c r="D167" s="158"/>
      <c r="E167" s="159">
        <v>165</v>
      </c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153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1" x14ac:dyDescent="0.2">
      <c r="A168" s="175">
        <v>62</v>
      </c>
      <c r="B168" s="176" t="s">
        <v>345</v>
      </c>
      <c r="C168" s="185" t="s">
        <v>346</v>
      </c>
      <c r="D168" s="177" t="s">
        <v>276</v>
      </c>
      <c r="E168" s="178">
        <v>1</v>
      </c>
      <c r="F168" s="179"/>
      <c r="G168" s="180">
        <f>ROUND(E168*F168,2)</f>
        <v>0</v>
      </c>
      <c r="H168" s="179">
        <v>0</v>
      </c>
      <c r="I168" s="180">
        <f>ROUND(E168*H168,2)</f>
        <v>0</v>
      </c>
      <c r="J168" s="179">
        <v>2500</v>
      </c>
      <c r="K168" s="180">
        <f>ROUND(E168*J168,2)</f>
        <v>2500</v>
      </c>
      <c r="L168" s="180">
        <v>21</v>
      </c>
      <c r="M168" s="180">
        <f>G168*(1+L168/100)</f>
        <v>0</v>
      </c>
      <c r="N168" s="178">
        <v>0</v>
      </c>
      <c r="O168" s="178">
        <f>ROUND(E168*N168,2)</f>
        <v>0</v>
      </c>
      <c r="P168" s="178">
        <v>0</v>
      </c>
      <c r="Q168" s="178">
        <f>ROUND(E168*P168,2)</f>
        <v>0</v>
      </c>
      <c r="R168" s="180"/>
      <c r="S168" s="180" t="s">
        <v>169</v>
      </c>
      <c r="T168" s="181" t="s">
        <v>138</v>
      </c>
      <c r="U168" s="157">
        <v>0</v>
      </c>
      <c r="V168" s="157">
        <f>ROUND(E168*U168,2)</f>
        <v>0</v>
      </c>
      <c r="W168" s="157"/>
      <c r="X168" s="157"/>
      <c r="Y168" s="157" t="s">
        <v>139</v>
      </c>
      <c r="Z168" s="147"/>
      <c r="AA168" s="147"/>
      <c r="AB168" s="147"/>
      <c r="AC168" s="147"/>
      <c r="AD168" s="147"/>
      <c r="AE168" s="147"/>
      <c r="AF168" s="147"/>
      <c r="AG168" s="147" t="s">
        <v>325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1" x14ac:dyDescent="0.2">
      <c r="A169" s="168">
        <v>63</v>
      </c>
      <c r="B169" s="169" t="s">
        <v>347</v>
      </c>
      <c r="C169" s="184" t="s">
        <v>348</v>
      </c>
      <c r="D169" s="170" t="s">
        <v>197</v>
      </c>
      <c r="E169" s="171">
        <v>1</v>
      </c>
      <c r="F169" s="172"/>
      <c r="G169" s="173">
        <f>ROUND(E169*F169,2)</f>
        <v>0</v>
      </c>
      <c r="H169" s="172">
        <v>0</v>
      </c>
      <c r="I169" s="173">
        <f>ROUND(E169*H169,2)</f>
        <v>0</v>
      </c>
      <c r="J169" s="172">
        <v>5000</v>
      </c>
      <c r="K169" s="173">
        <f>ROUND(E169*J169,2)</f>
        <v>5000</v>
      </c>
      <c r="L169" s="173">
        <v>21</v>
      </c>
      <c r="M169" s="173">
        <f>G169*(1+L169/100)</f>
        <v>0</v>
      </c>
      <c r="N169" s="171">
        <v>0</v>
      </c>
      <c r="O169" s="171">
        <f>ROUND(E169*N169,2)</f>
        <v>0</v>
      </c>
      <c r="P169" s="171">
        <v>0</v>
      </c>
      <c r="Q169" s="171">
        <f>ROUND(E169*P169,2)</f>
        <v>0</v>
      </c>
      <c r="R169" s="173"/>
      <c r="S169" s="173" t="s">
        <v>169</v>
      </c>
      <c r="T169" s="174" t="s">
        <v>138</v>
      </c>
      <c r="U169" s="157">
        <v>0</v>
      </c>
      <c r="V169" s="157">
        <f>ROUND(E169*U169,2)</f>
        <v>0</v>
      </c>
      <c r="W169" s="157"/>
      <c r="X169" s="157"/>
      <c r="Y169" s="157" t="s">
        <v>139</v>
      </c>
      <c r="Z169" s="147"/>
      <c r="AA169" s="147"/>
      <c r="AB169" s="147"/>
      <c r="AC169" s="147"/>
      <c r="AD169" s="147"/>
      <c r="AE169" s="147"/>
      <c r="AF169" s="147"/>
      <c r="AG169" s="147" t="s">
        <v>325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2" x14ac:dyDescent="0.2">
      <c r="A170" s="154"/>
      <c r="B170" s="155"/>
      <c r="C170" s="275" t="s">
        <v>349</v>
      </c>
      <c r="D170" s="276"/>
      <c r="E170" s="276"/>
      <c r="F170" s="276"/>
      <c r="G170" s="276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7"/>
      <c r="AA170" s="147"/>
      <c r="AB170" s="147"/>
      <c r="AC170" s="147"/>
      <c r="AD170" s="147"/>
      <c r="AE170" s="147"/>
      <c r="AF170" s="147"/>
      <c r="AG170" s="147" t="s">
        <v>142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ht="22.5" outlineLevel="1" x14ac:dyDescent="0.2">
      <c r="A171" s="168">
        <v>64</v>
      </c>
      <c r="B171" s="169" t="s">
        <v>350</v>
      </c>
      <c r="C171" s="184" t="s">
        <v>351</v>
      </c>
      <c r="D171" s="170" t="s">
        <v>168</v>
      </c>
      <c r="E171" s="171">
        <v>4</v>
      </c>
      <c r="F171" s="172"/>
      <c r="G171" s="173">
        <f>ROUND(E171*F171,2)</f>
        <v>0</v>
      </c>
      <c r="H171" s="172">
        <v>0</v>
      </c>
      <c r="I171" s="173">
        <f>ROUND(E171*H171,2)</f>
        <v>0</v>
      </c>
      <c r="J171" s="172">
        <v>3490</v>
      </c>
      <c r="K171" s="173">
        <f>ROUND(E171*J171,2)</f>
        <v>13960</v>
      </c>
      <c r="L171" s="173">
        <v>21</v>
      </c>
      <c r="M171" s="173">
        <f>G171*(1+L171/100)</f>
        <v>0</v>
      </c>
      <c r="N171" s="171">
        <v>0</v>
      </c>
      <c r="O171" s="171">
        <f>ROUND(E171*N171,2)</f>
        <v>0</v>
      </c>
      <c r="P171" s="171">
        <v>0</v>
      </c>
      <c r="Q171" s="171">
        <f>ROUND(E171*P171,2)</f>
        <v>0</v>
      </c>
      <c r="R171" s="173"/>
      <c r="S171" s="173" t="s">
        <v>169</v>
      </c>
      <c r="T171" s="174" t="s">
        <v>138</v>
      </c>
      <c r="U171" s="157">
        <v>0</v>
      </c>
      <c r="V171" s="157">
        <f>ROUND(E171*U171,2)</f>
        <v>0</v>
      </c>
      <c r="W171" s="157"/>
      <c r="X171" s="157" t="s">
        <v>147</v>
      </c>
      <c r="Y171" s="157" t="s">
        <v>139</v>
      </c>
      <c r="Z171" s="147"/>
      <c r="AA171" s="147"/>
      <c r="AB171" s="147"/>
      <c r="AC171" s="147"/>
      <c r="AD171" s="147"/>
      <c r="AE171" s="147"/>
      <c r="AF171" s="147"/>
      <c r="AG171" s="147" t="s">
        <v>148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2" x14ac:dyDescent="0.2">
      <c r="A172" s="154"/>
      <c r="B172" s="155"/>
      <c r="C172" s="275" t="s">
        <v>352</v>
      </c>
      <c r="D172" s="276"/>
      <c r="E172" s="276"/>
      <c r="F172" s="276"/>
      <c r="G172" s="276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142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ht="22.5" outlineLevel="1" x14ac:dyDescent="0.2">
      <c r="A173" s="175">
        <v>65</v>
      </c>
      <c r="B173" s="176" t="s">
        <v>353</v>
      </c>
      <c r="C173" s="185" t="s">
        <v>349</v>
      </c>
      <c r="D173" s="177" t="s">
        <v>197</v>
      </c>
      <c r="E173" s="178">
        <v>1</v>
      </c>
      <c r="F173" s="179"/>
      <c r="G173" s="180">
        <f>ROUND(E173*F173,2)</f>
        <v>0</v>
      </c>
      <c r="H173" s="179">
        <v>0</v>
      </c>
      <c r="I173" s="180">
        <f>ROUND(E173*H173,2)</f>
        <v>0</v>
      </c>
      <c r="J173" s="179">
        <v>8900</v>
      </c>
      <c r="K173" s="180">
        <f>ROUND(E173*J173,2)</f>
        <v>8900</v>
      </c>
      <c r="L173" s="180">
        <v>21</v>
      </c>
      <c r="M173" s="180">
        <f>G173*(1+L173/100)</f>
        <v>0</v>
      </c>
      <c r="N173" s="178">
        <v>0</v>
      </c>
      <c r="O173" s="178">
        <f>ROUND(E173*N173,2)</f>
        <v>0</v>
      </c>
      <c r="P173" s="178">
        <v>0</v>
      </c>
      <c r="Q173" s="178">
        <f>ROUND(E173*P173,2)</f>
        <v>0</v>
      </c>
      <c r="R173" s="180"/>
      <c r="S173" s="180" t="s">
        <v>169</v>
      </c>
      <c r="T173" s="181" t="s">
        <v>138</v>
      </c>
      <c r="U173" s="157">
        <v>0</v>
      </c>
      <c r="V173" s="157">
        <f>ROUND(E173*U173,2)</f>
        <v>0</v>
      </c>
      <c r="W173" s="157"/>
      <c r="X173" s="157" t="s">
        <v>147</v>
      </c>
      <c r="Y173" s="157" t="s">
        <v>139</v>
      </c>
      <c r="Z173" s="147"/>
      <c r="AA173" s="147"/>
      <c r="AB173" s="147"/>
      <c r="AC173" s="147"/>
      <c r="AD173" s="147"/>
      <c r="AE173" s="147"/>
      <c r="AF173" s="147"/>
      <c r="AG173" s="147" t="s">
        <v>148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ht="22.5" outlineLevel="1" x14ac:dyDescent="0.2">
      <c r="A174" s="175">
        <v>66</v>
      </c>
      <c r="B174" s="176" t="s">
        <v>354</v>
      </c>
      <c r="C174" s="185" t="s">
        <v>355</v>
      </c>
      <c r="D174" s="177" t="s">
        <v>168</v>
      </c>
      <c r="E174" s="178">
        <v>4</v>
      </c>
      <c r="F174" s="179"/>
      <c r="G174" s="180">
        <f>ROUND(E174*F174,2)</f>
        <v>0</v>
      </c>
      <c r="H174" s="179">
        <v>0</v>
      </c>
      <c r="I174" s="180">
        <f>ROUND(E174*H174,2)</f>
        <v>0</v>
      </c>
      <c r="J174" s="179">
        <v>390</v>
      </c>
      <c r="K174" s="180">
        <f>ROUND(E174*J174,2)</f>
        <v>1560</v>
      </c>
      <c r="L174" s="180">
        <v>21</v>
      </c>
      <c r="M174" s="180">
        <f>G174*(1+L174/100)</f>
        <v>0</v>
      </c>
      <c r="N174" s="178">
        <v>0</v>
      </c>
      <c r="O174" s="178">
        <f>ROUND(E174*N174,2)</f>
        <v>0</v>
      </c>
      <c r="P174" s="178">
        <v>0</v>
      </c>
      <c r="Q174" s="178">
        <f>ROUND(E174*P174,2)</f>
        <v>0</v>
      </c>
      <c r="R174" s="180"/>
      <c r="S174" s="180" t="s">
        <v>169</v>
      </c>
      <c r="T174" s="181" t="s">
        <v>138</v>
      </c>
      <c r="U174" s="157">
        <v>0</v>
      </c>
      <c r="V174" s="157">
        <f>ROUND(E174*U174,2)</f>
        <v>0</v>
      </c>
      <c r="W174" s="157"/>
      <c r="X174" s="157" t="s">
        <v>147</v>
      </c>
      <c r="Y174" s="157" t="s">
        <v>139</v>
      </c>
      <c r="Z174" s="147"/>
      <c r="AA174" s="147"/>
      <c r="AB174" s="147"/>
      <c r="AC174" s="147"/>
      <c r="AD174" s="147"/>
      <c r="AE174" s="147"/>
      <c r="AF174" s="147"/>
      <c r="AG174" s="147" t="s">
        <v>148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ht="33.75" outlineLevel="1" x14ac:dyDescent="0.2">
      <c r="A175" s="168">
        <v>67</v>
      </c>
      <c r="B175" s="169" t="s">
        <v>356</v>
      </c>
      <c r="C175" s="184" t="s">
        <v>357</v>
      </c>
      <c r="D175" s="170" t="s">
        <v>168</v>
      </c>
      <c r="E175" s="171">
        <v>5</v>
      </c>
      <c r="F175" s="172"/>
      <c r="G175" s="173">
        <f>ROUND(E175*F175,2)</f>
        <v>0</v>
      </c>
      <c r="H175" s="172">
        <v>0</v>
      </c>
      <c r="I175" s="173">
        <f>ROUND(E175*H175,2)</f>
        <v>0</v>
      </c>
      <c r="J175" s="172">
        <v>2490</v>
      </c>
      <c r="K175" s="173">
        <f>ROUND(E175*J175,2)</f>
        <v>12450</v>
      </c>
      <c r="L175" s="173">
        <v>21</v>
      </c>
      <c r="M175" s="173">
        <f>G175*(1+L175/100)</f>
        <v>0</v>
      </c>
      <c r="N175" s="171">
        <v>0</v>
      </c>
      <c r="O175" s="171">
        <f>ROUND(E175*N175,2)</f>
        <v>0</v>
      </c>
      <c r="P175" s="171">
        <v>0</v>
      </c>
      <c r="Q175" s="171">
        <f>ROUND(E175*P175,2)</f>
        <v>0</v>
      </c>
      <c r="R175" s="173"/>
      <c r="S175" s="173" t="s">
        <v>169</v>
      </c>
      <c r="T175" s="174" t="s">
        <v>138</v>
      </c>
      <c r="U175" s="157">
        <v>0</v>
      </c>
      <c r="V175" s="157">
        <f>ROUND(E175*U175,2)</f>
        <v>0</v>
      </c>
      <c r="W175" s="157"/>
      <c r="X175" s="157" t="s">
        <v>147</v>
      </c>
      <c r="Y175" s="157" t="s">
        <v>139</v>
      </c>
      <c r="Z175" s="147"/>
      <c r="AA175" s="147"/>
      <c r="AB175" s="147"/>
      <c r="AC175" s="147"/>
      <c r="AD175" s="147"/>
      <c r="AE175" s="147"/>
      <c r="AF175" s="147"/>
      <c r="AG175" s="147" t="s">
        <v>148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2" x14ac:dyDescent="0.2">
      <c r="A176" s="154"/>
      <c r="B176" s="155"/>
      <c r="C176" s="275" t="s">
        <v>358</v>
      </c>
      <c r="D176" s="276"/>
      <c r="E176" s="276"/>
      <c r="F176" s="276"/>
      <c r="G176" s="276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142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x14ac:dyDescent="0.2">
      <c r="A177" s="161" t="s">
        <v>132</v>
      </c>
      <c r="B177" s="162" t="s">
        <v>99</v>
      </c>
      <c r="C177" s="183" t="s">
        <v>100</v>
      </c>
      <c r="D177" s="163"/>
      <c r="E177" s="164"/>
      <c r="F177" s="165"/>
      <c r="G177" s="165">
        <f>SUMIF(AG178:AG181,"&lt;&gt;NOR",G178:G181)</f>
        <v>0</v>
      </c>
      <c r="H177" s="165"/>
      <c r="I177" s="165">
        <f>SUM(I178:I181)</f>
        <v>0</v>
      </c>
      <c r="J177" s="165"/>
      <c r="K177" s="165">
        <f>SUM(K178:K181)</f>
        <v>23983</v>
      </c>
      <c r="L177" s="165"/>
      <c r="M177" s="165">
        <f>SUM(M178:M181)</f>
        <v>0</v>
      </c>
      <c r="N177" s="164"/>
      <c r="O177" s="164">
        <f>SUM(O178:O181)</f>
        <v>0</v>
      </c>
      <c r="P177" s="164"/>
      <c r="Q177" s="164">
        <f>SUM(Q178:Q181)</f>
        <v>0</v>
      </c>
      <c r="R177" s="165"/>
      <c r="S177" s="165"/>
      <c r="T177" s="166"/>
      <c r="U177" s="160"/>
      <c r="V177" s="160">
        <f>SUM(V178:V181)</f>
        <v>0</v>
      </c>
      <c r="W177" s="160"/>
      <c r="X177" s="160"/>
      <c r="Y177" s="160"/>
      <c r="AG177" t="s">
        <v>133</v>
      </c>
    </row>
    <row r="178" spans="1:60" ht="33.75" outlineLevel="1" x14ac:dyDescent="0.2">
      <c r="A178" s="168">
        <v>68</v>
      </c>
      <c r="B178" s="169" t="s">
        <v>359</v>
      </c>
      <c r="C178" s="184" t="s">
        <v>360</v>
      </c>
      <c r="D178" s="170" t="s">
        <v>156</v>
      </c>
      <c r="E178" s="171">
        <v>30.7</v>
      </c>
      <c r="F178" s="172"/>
      <c r="G178" s="173">
        <f>ROUND(E178*F178,2)</f>
        <v>0</v>
      </c>
      <c r="H178" s="172">
        <v>0</v>
      </c>
      <c r="I178" s="173">
        <f>ROUND(E178*H178,2)</f>
        <v>0</v>
      </c>
      <c r="J178" s="172">
        <v>490</v>
      </c>
      <c r="K178" s="173">
        <f>ROUND(E178*J178,2)</f>
        <v>15043</v>
      </c>
      <c r="L178" s="173">
        <v>21</v>
      </c>
      <c r="M178" s="173">
        <f>G178*(1+L178/100)</f>
        <v>0</v>
      </c>
      <c r="N178" s="171">
        <v>0</v>
      </c>
      <c r="O178" s="171">
        <f>ROUND(E178*N178,2)</f>
        <v>0</v>
      </c>
      <c r="P178" s="171">
        <v>0</v>
      </c>
      <c r="Q178" s="171">
        <f>ROUND(E178*P178,2)</f>
        <v>0</v>
      </c>
      <c r="R178" s="173"/>
      <c r="S178" s="173" t="s">
        <v>137</v>
      </c>
      <c r="T178" s="174" t="s">
        <v>138</v>
      </c>
      <c r="U178" s="157">
        <v>0</v>
      </c>
      <c r="V178" s="157">
        <f>ROUND(E178*U178,2)</f>
        <v>0</v>
      </c>
      <c r="W178" s="157"/>
      <c r="X178" s="157"/>
      <c r="Y178" s="157" t="s">
        <v>139</v>
      </c>
      <c r="Z178" s="147"/>
      <c r="AA178" s="147"/>
      <c r="AB178" s="147"/>
      <c r="AC178" s="147"/>
      <c r="AD178" s="147"/>
      <c r="AE178" s="147"/>
      <c r="AF178" s="147"/>
      <c r="AG178" s="147" t="s">
        <v>325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2" x14ac:dyDescent="0.2">
      <c r="A179" s="154"/>
      <c r="B179" s="155"/>
      <c r="C179" s="186" t="s">
        <v>361</v>
      </c>
      <c r="D179" s="158"/>
      <c r="E179" s="159">
        <v>15</v>
      </c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7"/>
      <c r="AA179" s="147"/>
      <c r="AB179" s="147"/>
      <c r="AC179" s="147"/>
      <c r="AD179" s="147"/>
      <c r="AE179" s="147"/>
      <c r="AF179" s="147"/>
      <c r="AG179" s="147" t="s">
        <v>153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3" x14ac:dyDescent="0.2">
      <c r="A180" s="154"/>
      <c r="B180" s="155"/>
      <c r="C180" s="186" t="s">
        <v>362</v>
      </c>
      <c r="D180" s="158"/>
      <c r="E180" s="159">
        <v>15.7</v>
      </c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153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ht="22.5" outlineLevel="1" x14ac:dyDescent="0.2">
      <c r="A181" s="175">
        <v>69</v>
      </c>
      <c r="B181" s="176" t="s">
        <v>363</v>
      </c>
      <c r="C181" s="185" t="s">
        <v>364</v>
      </c>
      <c r="D181" s="177" t="s">
        <v>168</v>
      </c>
      <c r="E181" s="178">
        <v>6</v>
      </c>
      <c r="F181" s="179"/>
      <c r="G181" s="180">
        <f>ROUND(E181*F181,2)</f>
        <v>0</v>
      </c>
      <c r="H181" s="179">
        <v>0</v>
      </c>
      <c r="I181" s="180">
        <f>ROUND(E181*H181,2)</f>
        <v>0</v>
      </c>
      <c r="J181" s="179">
        <v>1490</v>
      </c>
      <c r="K181" s="180">
        <f>ROUND(E181*J181,2)</f>
        <v>8940</v>
      </c>
      <c r="L181" s="180">
        <v>21</v>
      </c>
      <c r="M181" s="180">
        <f>G181*(1+L181/100)</f>
        <v>0</v>
      </c>
      <c r="N181" s="178">
        <v>0</v>
      </c>
      <c r="O181" s="178">
        <f>ROUND(E181*N181,2)</f>
        <v>0</v>
      </c>
      <c r="P181" s="178">
        <v>0</v>
      </c>
      <c r="Q181" s="178">
        <f>ROUND(E181*P181,2)</f>
        <v>0</v>
      </c>
      <c r="R181" s="180"/>
      <c r="S181" s="180" t="s">
        <v>169</v>
      </c>
      <c r="T181" s="181" t="s">
        <v>138</v>
      </c>
      <c r="U181" s="157">
        <v>0</v>
      </c>
      <c r="V181" s="157">
        <f>ROUND(E181*U181,2)</f>
        <v>0</v>
      </c>
      <c r="W181" s="157"/>
      <c r="X181" s="157" t="s">
        <v>147</v>
      </c>
      <c r="Y181" s="157" t="s">
        <v>139</v>
      </c>
      <c r="Z181" s="147"/>
      <c r="AA181" s="147"/>
      <c r="AB181" s="147"/>
      <c r="AC181" s="147"/>
      <c r="AD181" s="147"/>
      <c r="AE181" s="147"/>
      <c r="AF181" s="147"/>
      <c r="AG181" s="147" t="s">
        <v>148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x14ac:dyDescent="0.2">
      <c r="A182" s="161" t="s">
        <v>132</v>
      </c>
      <c r="B182" s="162" t="s">
        <v>101</v>
      </c>
      <c r="C182" s="183" t="s">
        <v>102</v>
      </c>
      <c r="D182" s="163"/>
      <c r="E182" s="164"/>
      <c r="F182" s="165"/>
      <c r="G182" s="165">
        <f>SUMIF(AG183:AG194,"&lt;&gt;NOR",G183:G194)</f>
        <v>0</v>
      </c>
      <c r="H182" s="165"/>
      <c r="I182" s="165">
        <f>SUM(I183:I194)</f>
        <v>0</v>
      </c>
      <c r="J182" s="165"/>
      <c r="K182" s="165">
        <f>SUM(K183:K194)</f>
        <v>28637.29</v>
      </c>
      <c r="L182" s="165"/>
      <c r="M182" s="165">
        <f>SUM(M183:M194)</f>
        <v>0</v>
      </c>
      <c r="N182" s="164"/>
      <c r="O182" s="164">
        <f>SUM(O183:O194)</f>
        <v>0</v>
      </c>
      <c r="P182" s="164"/>
      <c r="Q182" s="164">
        <f>SUM(Q183:Q194)</f>
        <v>0</v>
      </c>
      <c r="R182" s="165"/>
      <c r="S182" s="165"/>
      <c r="T182" s="166"/>
      <c r="U182" s="160"/>
      <c r="V182" s="160">
        <f>SUM(V183:V194)</f>
        <v>0</v>
      </c>
      <c r="W182" s="160"/>
      <c r="X182" s="160"/>
      <c r="Y182" s="160"/>
      <c r="AG182" t="s">
        <v>133</v>
      </c>
    </row>
    <row r="183" spans="1:60" outlineLevel="1" x14ac:dyDescent="0.2">
      <c r="A183" s="168">
        <v>70</v>
      </c>
      <c r="B183" s="169" t="s">
        <v>365</v>
      </c>
      <c r="C183" s="184" t="s">
        <v>366</v>
      </c>
      <c r="D183" s="170" t="s">
        <v>367</v>
      </c>
      <c r="E183" s="171">
        <v>7.7785700000000002</v>
      </c>
      <c r="F183" s="172"/>
      <c r="G183" s="173">
        <f>ROUND(E183*F183,2)</f>
        <v>0</v>
      </c>
      <c r="H183" s="172">
        <v>0</v>
      </c>
      <c r="I183" s="173">
        <f>ROUND(E183*H183,2)</f>
        <v>0</v>
      </c>
      <c r="J183" s="172">
        <v>422</v>
      </c>
      <c r="K183" s="173">
        <f>ROUND(E183*J183,2)</f>
        <v>3282.56</v>
      </c>
      <c r="L183" s="173">
        <v>21</v>
      </c>
      <c r="M183" s="173">
        <f>G183*(1+L183/100)</f>
        <v>0</v>
      </c>
      <c r="N183" s="171">
        <v>0</v>
      </c>
      <c r="O183" s="171">
        <f>ROUND(E183*N183,2)</f>
        <v>0</v>
      </c>
      <c r="P183" s="171">
        <v>0</v>
      </c>
      <c r="Q183" s="171">
        <f>ROUND(E183*P183,2)</f>
        <v>0</v>
      </c>
      <c r="R183" s="173"/>
      <c r="S183" s="173" t="s">
        <v>137</v>
      </c>
      <c r="T183" s="174" t="s">
        <v>138</v>
      </c>
      <c r="U183" s="157">
        <v>0</v>
      </c>
      <c r="V183" s="157">
        <f>ROUND(E183*U183,2)</f>
        <v>0</v>
      </c>
      <c r="W183" s="157"/>
      <c r="X183" s="157"/>
      <c r="Y183" s="157" t="s">
        <v>139</v>
      </c>
      <c r="Z183" s="147"/>
      <c r="AA183" s="147"/>
      <c r="AB183" s="147"/>
      <c r="AC183" s="147"/>
      <c r="AD183" s="147"/>
      <c r="AE183" s="147"/>
      <c r="AF183" s="147"/>
      <c r="AG183" s="147" t="s">
        <v>325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2" x14ac:dyDescent="0.2">
      <c r="A184" s="154"/>
      <c r="B184" s="155"/>
      <c r="C184" s="186" t="s">
        <v>368</v>
      </c>
      <c r="D184" s="158"/>
      <c r="E184" s="159">
        <v>6.4305700000000003</v>
      </c>
      <c r="F184" s="157"/>
      <c r="G184" s="157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153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3" x14ac:dyDescent="0.2">
      <c r="A185" s="154"/>
      <c r="B185" s="155"/>
      <c r="C185" s="186" t="s">
        <v>369</v>
      </c>
      <c r="D185" s="158"/>
      <c r="E185" s="159">
        <v>1.3480000000000001</v>
      </c>
      <c r="F185" s="157"/>
      <c r="G185" s="157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57"/>
      <c r="Z185" s="147"/>
      <c r="AA185" s="147"/>
      <c r="AB185" s="147"/>
      <c r="AC185" s="147"/>
      <c r="AD185" s="147"/>
      <c r="AE185" s="147"/>
      <c r="AF185" s="147"/>
      <c r="AG185" s="147" t="s">
        <v>153</v>
      </c>
      <c r="AH185" s="147">
        <v>0</v>
      </c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1" x14ac:dyDescent="0.2">
      <c r="A186" s="175">
        <v>71</v>
      </c>
      <c r="B186" s="176" t="s">
        <v>370</v>
      </c>
      <c r="C186" s="185" t="s">
        <v>371</v>
      </c>
      <c r="D186" s="177" t="s">
        <v>367</v>
      </c>
      <c r="E186" s="178">
        <v>7.7785700000000002</v>
      </c>
      <c r="F186" s="179"/>
      <c r="G186" s="180">
        <f>ROUND(E186*F186,2)</f>
        <v>0</v>
      </c>
      <c r="H186" s="179">
        <v>0</v>
      </c>
      <c r="I186" s="180">
        <f>ROUND(E186*H186,2)</f>
        <v>0</v>
      </c>
      <c r="J186" s="179">
        <v>1045</v>
      </c>
      <c r="K186" s="180">
        <f>ROUND(E186*J186,2)</f>
        <v>8128.61</v>
      </c>
      <c r="L186" s="180">
        <v>21</v>
      </c>
      <c r="M186" s="180">
        <f>G186*(1+L186/100)</f>
        <v>0</v>
      </c>
      <c r="N186" s="178">
        <v>0</v>
      </c>
      <c r="O186" s="178">
        <f>ROUND(E186*N186,2)</f>
        <v>0</v>
      </c>
      <c r="P186" s="178">
        <v>0</v>
      </c>
      <c r="Q186" s="178">
        <f>ROUND(E186*P186,2)</f>
        <v>0</v>
      </c>
      <c r="R186" s="180"/>
      <c r="S186" s="180" t="s">
        <v>137</v>
      </c>
      <c r="T186" s="181" t="s">
        <v>138</v>
      </c>
      <c r="U186" s="157">
        <v>0</v>
      </c>
      <c r="V186" s="157">
        <f>ROUND(E186*U186,2)</f>
        <v>0</v>
      </c>
      <c r="W186" s="157"/>
      <c r="X186" s="157"/>
      <c r="Y186" s="157" t="s">
        <v>139</v>
      </c>
      <c r="Z186" s="147"/>
      <c r="AA186" s="147"/>
      <c r="AB186" s="147"/>
      <c r="AC186" s="147"/>
      <c r="AD186" s="147"/>
      <c r="AE186" s="147"/>
      <c r="AF186" s="147"/>
      <c r="AG186" s="147" t="s">
        <v>325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1" x14ac:dyDescent="0.2">
      <c r="A187" s="175">
        <v>72</v>
      </c>
      <c r="B187" s="176" t="s">
        <v>372</v>
      </c>
      <c r="C187" s="185" t="s">
        <v>373</v>
      </c>
      <c r="D187" s="177" t="s">
        <v>367</v>
      </c>
      <c r="E187" s="178">
        <v>7.7785700000000002</v>
      </c>
      <c r="F187" s="179"/>
      <c r="G187" s="180">
        <f>ROUND(E187*F187,2)</f>
        <v>0</v>
      </c>
      <c r="H187" s="179">
        <v>0</v>
      </c>
      <c r="I187" s="180">
        <f>ROUND(E187*H187,2)</f>
        <v>0</v>
      </c>
      <c r="J187" s="179">
        <v>499</v>
      </c>
      <c r="K187" s="180">
        <f>ROUND(E187*J187,2)</f>
        <v>3881.51</v>
      </c>
      <c r="L187" s="180">
        <v>21</v>
      </c>
      <c r="M187" s="180">
        <f>G187*(1+L187/100)</f>
        <v>0</v>
      </c>
      <c r="N187" s="178">
        <v>0</v>
      </c>
      <c r="O187" s="178">
        <f>ROUND(E187*N187,2)</f>
        <v>0</v>
      </c>
      <c r="P187" s="178">
        <v>0</v>
      </c>
      <c r="Q187" s="178">
        <f>ROUND(E187*P187,2)</f>
        <v>0</v>
      </c>
      <c r="R187" s="180"/>
      <c r="S187" s="180" t="s">
        <v>137</v>
      </c>
      <c r="T187" s="181" t="s">
        <v>138</v>
      </c>
      <c r="U187" s="157">
        <v>0</v>
      </c>
      <c r="V187" s="157">
        <f>ROUND(E187*U187,2)</f>
        <v>0</v>
      </c>
      <c r="W187" s="157"/>
      <c r="X187" s="157"/>
      <c r="Y187" s="157" t="s">
        <v>139</v>
      </c>
      <c r="Z187" s="147"/>
      <c r="AA187" s="147"/>
      <c r="AB187" s="147"/>
      <c r="AC187" s="147"/>
      <c r="AD187" s="147"/>
      <c r="AE187" s="147"/>
      <c r="AF187" s="147"/>
      <c r="AG187" s="147" t="s">
        <v>325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75">
        <v>73</v>
      </c>
      <c r="B188" s="176" t="s">
        <v>374</v>
      </c>
      <c r="C188" s="185" t="s">
        <v>375</v>
      </c>
      <c r="D188" s="177" t="s">
        <v>367</v>
      </c>
      <c r="E188" s="178">
        <v>7.7785700000000002</v>
      </c>
      <c r="F188" s="179"/>
      <c r="G188" s="180">
        <f>ROUND(E188*F188,2)</f>
        <v>0</v>
      </c>
      <c r="H188" s="179">
        <v>0</v>
      </c>
      <c r="I188" s="180">
        <f>ROUND(E188*H188,2)</f>
        <v>0</v>
      </c>
      <c r="J188" s="179">
        <v>336.5</v>
      </c>
      <c r="K188" s="180">
        <f>ROUND(E188*J188,2)</f>
        <v>2617.4899999999998</v>
      </c>
      <c r="L188" s="180">
        <v>21</v>
      </c>
      <c r="M188" s="180">
        <f>G188*(1+L188/100)</f>
        <v>0</v>
      </c>
      <c r="N188" s="178">
        <v>0</v>
      </c>
      <c r="O188" s="178">
        <f>ROUND(E188*N188,2)</f>
        <v>0</v>
      </c>
      <c r="P188" s="178">
        <v>0</v>
      </c>
      <c r="Q188" s="178">
        <f>ROUND(E188*P188,2)</f>
        <v>0</v>
      </c>
      <c r="R188" s="180"/>
      <c r="S188" s="180" t="s">
        <v>137</v>
      </c>
      <c r="T188" s="181" t="s">
        <v>138</v>
      </c>
      <c r="U188" s="157">
        <v>0</v>
      </c>
      <c r="V188" s="157">
        <f>ROUND(E188*U188,2)</f>
        <v>0</v>
      </c>
      <c r="W188" s="157"/>
      <c r="X188" s="157"/>
      <c r="Y188" s="157" t="s">
        <v>139</v>
      </c>
      <c r="Z188" s="147"/>
      <c r="AA188" s="147"/>
      <c r="AB188" s="147"/>
      <c r="AC188" s="147"/>
      <c r="AD188" s="147"/>
      <c r="AE188" s="147"/>
      <c r="AF188" s="147"/>
      <c r="AG188" s="147" t="s">
        <v>325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1" x14ac:dyDescent="0.2">
      <c r="A189" s="175">
        <v>74</v>
      </c>
      <c r="B189" s="176" t="s">
        <v>376</v>
      </c>
      <c r="C189" s="185" t="s">
        <v>377</v>
      </c>
      <c r="D189" s="177" t="s">
        <v>367</v>
      </c>
      <c r="E189" s="178">
        <v>77.785700000000006</v>
      </c>
      <c r="F189" s="179"/>
      <c r="G189" s="180">
        <f>ROUND(E189*F189,2)</f>
        <v>0</v>
      </c>
      <c r="H189" s="179">
        <v>0</v>
      </c>
      <c r="I189" s="180">
        <f>ROUND(E189*H189,2)</f>
        <v>0</v>
      </c>
      <c r="J189" s="179">
        <v>28.2</v>
      </c>
      <c r="K189" s="180">
        <f>ROUND(E189*J189,2)</f>
        <v>2193.56</v>
      </c>
      <c r="L189" s="180">
        <v>21</v>
      </c>
      <c r="M189" s="180">
        <f>G189*(1+L189/100)</f>
        <v>0</v>
      </c>
      <c r="N189" s="178">
        <v>0</v>
      </c>
      <c r="O189" s="178">
        <f>ROUND(E189*N189,2)</f>
        <v>0</v>
      </c>
      <c r="P189" s="178">
        <v>0</v>
      </c>
      <c r="Q189" s="178">
        <f>ROUND(E189*P189,2)</f>
        <v>0</v>
      </c>
      <c r="R189" s="180"/>
      <c r="S189" s="180" t="s">
        <v>137</v>
      </c>
      <c r="T189" s="181" t="s">
        <v>138</v>
      </c>
      <c r="U189" s="157">
        <v>0</v>
      </c>
      <c r="V189" s="157">
        <f>ROUND(E189*U189,2)</f>
        <v>0</v>
      </c>
      <c r="W189" s="157"/>
      <c r="X189" s="157"/>
      <c r="Y189" s="157" t="s">
        <v>139</v>
      </c>
      <c r="Z189" s="147"/>
      <c r="AA189" s="147"/>
      <c r="AB189" s="147"/>
      <c r="AC189" s="147"/>
      <c r="AD189" s="147"/>
      <c r="AE189" s="147"/>
      <c r="AF189" s="147"/>
      <c r="AG189" s="147" t="s">
        <v>325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ht="22.5" outlineLevel="1" x14ac:dyDescent="0.2">
      <c r="A190" s="168">
        <v>75</v>
      </c>
      <c r="B190" s="169" t="s">
        <v>378</v>
      </c>
      <c r="C190" s="184" t="s">
        <v>379</v>
      </c>
      <c r="D190" s="170" t="s">
        <v>367</v>
      </c>
      <c r="E190" s="171">
        <v>7.2085699999999999</v>
      </c>
      <c r="F190" s="172"/>
      <c r="G190" s="173">
        <f>ROUND(E190*F190,2)</f>
        <v>0</v>
      </c>
      <c r="H190" s="172">
        <v>0</v>
      </c>
      <c r="I190" s="173">
        <f>ROUND(E190*H190,2)</f>
        <v>0</v>
      </c>
      <c r="J190" s="172">
        <v>690</v>
      </c>
      <c r="K190" s="173">
        <f>ROUND(E190*J190,2)</f>
        <v>4973.91</v>
      </c>
      <c r="L190" s="173">
        <v>21</v>
      </c>
      <c r="M190" s="173">
        <f>G190*(1+L190/100)</f>
        <v>0</v>
      </c>
      <c r="N190" s="171">
        <v>0</v>
      </c>
      <c r="O190" s="171">
        <f>ROUND(E190*N190,2)</f>
        <v>0</v>
      </c>
      <c r="P190" s="171">
        <v>0</v>
      </c>
      <c r="Q190" s="171">
        <f>ROUND(E190*P190,2)</f>
        <v>0</v>
      </c>
      <c r="R190" s="173"/>
      <c r="S190" s="173" t="s">
        <v>137</v>
      </c>
      <c r="T190" s="174" t="s">
        <v>138</v>
      </c>
      <c r="U190" s="157">
        <v>0</v>
      </c>
      <c r="V190" s="157">
        <f>ROUND(E190*U190,2)</f>
        <v>0</v>
      </c>
      <c r="W190" s="157"/>
      <c r="X190" s="157"/>
      <c r="Y190" s="157" t="s">
        <v>139</v>
      </c>
      <c r="Z190" s="147"/>
      <c r="AA190" s="147"/>
      <c r="AB190" s="147"/>
      <c r="AC190" s="147"/>
      <c r="AD190" s="147"/>
      <c r="AE190" s="147"/>
      <c r="AF190" s="147"/>
      <c r="AG190" s="147" t="s">
        <v>325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2" x14ac:dyDescent="0.2">
      <c r="A191" s="154"/>
      <c r="B191" s="155"/>
      <c r="C191" s="275" t="s">
        <v>380</v>
      </c>
      <c r="D191" s="276"/>
      <c r="E191" s="276"/>
      <c r="F191" s="276"/>
      <c r="G191" s="276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142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2" x14ac:dyDescent="0.2">
      <c r="A192" s="154"/>
      <c r="B192" s="155"/>
      <c r="C192" s="186" t="s">
        <v>381</v>
      </c>
      <c r="D192" s="158"/>
      <c r="E192" s="159">
        <v>7.2085699999999999</v>
      </c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153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ht="22.5" outlineLevel="1" x14ac:dyDescent="0.2">
      <c r="A193" s="168">
        <v>76</v>
      </c>
      <c r="B193" s="169" t="s">
        <v>382</v>
      </c>
      <c r="C193" s="184" t="s">
        <v>383</v>
      </c>
      <c r="D193" s="170" t="s">
        <v>367</v>
      </c>
      <c r="E193" s="171">
        <v>0.56999999999999995</v>
      </c>
      <c r="F193" s="172"/>
      <c r="G193" s="173">
        <f>ROUND(E193*F193,2)</f>
        <v>0</v>
      </c>
      <c r="H193" s="172">
        <v>0</v>
      </c>
      <c r="I193" s="173">
        <f>ROUND(E193*H193,2)</f>
        <v>0</v>
      </c>
      <c r="J193" s="172">
        <v>6245</v>
      </c>
      <c r="K193" s="173">
        <f>ROUND(E193*J193,2)</f>
        <v>3559.65</v>
      </c>
      <c r="L193" s="173">
        <v>21</v>
      </c>
      <c r="M193" s="173">
        <f>G193*(1+L193/100)</f>
        <v>0</v>
      </c>
      <c r="N193" s="171">
        <v>0</v>
      </c>
      <c r="O193" s="171">
        <f>ROUND(E193*N193,2)</f>
        <v>0</v>
      </c>
      <c r="P193" s="171">
        <v>0</v>
      </c>
      <c r="Q193" s="171">
        <f>ROUND(E193*P193,2)</f>
        <v>0</v>
      </c>
      <c r="R193" s="173"/>
      <c r="S193" s="173" t="s">
        <v>137</v>
      </c>
      <c r="T193" s="174" t="s">
        <v>137</v>
      </c>
      <c r="U193" s="157">
        <v>0</v>
      </c>
      <c r="V193" s="157">
        <f>ROUND(E193*U193,2)</f>
        <v>0</v>
      </c>
      <c r="W193" s="157"/>
      <c r="X193" s="157" t="s">
        <v>147</v>
      </c>
      <c r="Y193" s="157" t="s">
        <v>139</v>
      </c>
      <c r="Z193" s="147"/>
      <c r="AA193" s="147"/>
      <c r="AB193" s="147"/>
      <c r="AC193" s="147"/>
      <c r="AD193" s="147"/>
      <c r="AE193" s="147"/>
      <c r="AF193" s="147"/>
      <c r="AG193" s="147" t="s">
        <v>148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2" x14ac:dyDescent="0.2">
      <c r="A194" s="154"/>
      <c r="B194" s="155"/>
      <c r="C194" s="275" t="s">
        <v>384</v>
      </c>
      <c r="D194" s="276"/>
      <c r="E194" s="276"/>
      <c r="F194" s="276"/>
      <c r="G194" s="276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142</v>
      </c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x14ac:dyDescent="0.2">
      <c r="A195" s="161" t="s">
        <v>132</v>
      </c>
      <c r="B195" s="162" t="s">
        <v>104</v>
      </c>
      <c r="C195" s="183" t="s">
        <v>29</v>
      </c>
      <c r="D195" s="163"/>
      <c r="E195" s="164"/>
      <c r="F195" s="165"/>
      <c r="G195" s="165">
        <f>SUMIF(AG196:AG204,"&lt;&gt;NOR",G196:G204)</f>
        <v>0</v>
      </c>
      <c r="H195" s="165"/>
      <c r="I195" s="165">
        <f>SUM(I196:I204)</f>
        <v>0</v>
      </c>
      <c r="J195" s="165"/>
      <c r="K195" s="165">
        <f>SUM(K196:K204)</f>
        <v>140000</v>
      </c>
      <c r="L195" s="165"/>
      <c r="M195" s="165">
        <f>SUM(M196:M204)</f>
        <v>0</v>
      </c>
      <c r="N195" s="164"/>
      <c r="O195" s="164">
        <f>SUM(O196:O204)</f>
        <v>0</v>
      </c>
      <c r="P195" s="164"/>
      <c r="Q195" s="164">
        <f>SUM(Q196:Q204)</f>
        <v>0</v>
      </c>
      <c r="R195" s="165"/>
      <c r="S195" s="165"/>
      <c r="T195" s="166"/>
      <c r="U195" s="160"/>
      <c r="V195" s="160">
        <f>SUM(V196:V204)</f>
        <v>0</v>
      </c>
      <c r="W195" s="160"/>
      <c r="X195" s="160"/>
      <c r="Y195" s="160"/>
      <c r="AG195" t="s">
        <v>133</v>
      </c>
    </row>
    <row r="196" spans="1:60" outlineLevel="1" x14ac:dyDescent="0.2">
      <c r="A196" s="168">
        <v>77</v>
      </c>
      <c r="B196" s="169" t="s">
        <v>385</v>
      </c>
      <c r="C196" s="184" t="s">
        <v>386</v>
      </c>
      <c r="D196" s="170" t="s">
        <v>387</v>
      </c>
      <c r="E196" s="171">
        <v>1</v>
      </c>
      <c r="F196" s="172"/>
      <c r="G196" s="173">
        <f>ROUND(E196*F196,2)</f>
        <v>0</v>
      </c>
      <c r="H196" s="172">
        <v>0</v>
      </c>
      <c r="I196" s="173">
        <f>ROUND(E196*H196,2)</f>
        <v>0</v>
      </c>
      <c r="J196" s="172">
        <v>20000</v>
      </c>
      <c r="K196" s="173">
        <f>ROUND(E196*J196,2)</f>
        <v>20000</v>
      </c>
      <c r="L196" s="173">
        <v>21</v>
      </c>
      <c r="M196" s="173">
        <f>G196*(1+L196/100)</f>
        <v>0</v>
      </c>
      <c r="N196" s="171">
        <v>0</v>
      </c>
      <c r="O196" s="171">
        <f>ROUND(E196*N196,2)</f>
        <v>0</v>
      </c>
      <c r="P196" s="171">
        <v>0</v>
      </c>
      <c r="Q196" s="171">
        <f>ROUND(E196*P196,2)</f>
        <v>0</v>
      </c>
      <c r="R196" s="173"/>
      <c r="S196" s="173" t="s">
        <v>137</v>
      </c>
      <c r="T196" s="174" t="s">
        <v>138</v>
      </c>
      <c r="U196" s="157">
        <v>0</v>
      </c>
      <c r="V196" s="157">
        <f>ROUND(E196*U196,2)</f>
        <v>0</v>
      </c>
      <c r="W196" s="157"/>
      <c r="X196" s="157"/>
      <c r="Y196" s="157" t="s">
        <v>139</v>
      </c>
      <c r="Z196" s="147"/>
      <c r="AA196" s="147"/>
      <c r="AB196" s="147"/>
      <c r="AC196" s="147"/>
      <c r="AD196" s="147"/>
      <c r="AE196" s="147"/>
      <c r="AF196" s="147"/>
      <c r="AG196" s="147" t="s">
        <v>325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2" x14ac:dyDescent="0.2">
      <c r="A197" s="154"/>
      <c r="B197" s="155"/>
      <c r="C197" s="275" t="s">
        <v>388</v>
      </c>
      <c r="D197" s="276"/>
      <c r="E197" s="276"/>
      <c r="F197" s="276"/>
      <c r="G197" s="276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142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1" x14ac:dyDescent="0.2">
      <c r="A198" s="168">
        <v>78</v>
      </c>
      <c r="B198" s="169" t="s">
        <v>389</v>
      </c>
      <c r="C198" s="184" t="s">
        <v>390</v>
      </c>
      <c r="D198" s="170" t="s">
        <v>387</v>
      </c>
      <c r="E198" s="171">
        <v>1</v>
      </c>
      <c r="F198" s="172"/>
      <c r="G198" s="173">
        <f>ROUND(E198*F198,2)</f>
        <v>0</v>
      </c>
      <c r="H198" s="172">
        <v>0</v>
      </c>
      <c r="I198" s="173">
        <f>ROUND(E198*H198,2)</f>
        <v>0</v>
      </c>
      <c r="J198" s="172">
        <v>20000</v>
      </c>
      <c r="K198" s="173">
        <f>ROUND(E198*J198,2)</f>
        <v>20000</v>
      </c>
      <c r="L198" s="173">
        <v>21</v>
      </c>
      <c r="M198" s="173">
        <f>G198*(1+L198/100)</f>
        <v>0</v>
      </c>
      <c r="N198" s="171">
        <v>0</v>
      </c>
      <c r="O198" s="171">
        <f>ROUND(E198*N198,2)</f>
        <v>0</v>
      </c>
      <c r="P198" s="171">
        <v>0</v>
      </c>
      <c r="Q198" s="171">
        <f>ROUND(E198*P198,2)</f>
        <v>0</v>
      </c>
      <c r="R198" s="173"/>
      <c r="S198" s="173" t="s">
        <v>137</v>
      </c>
      <c r="T198" s="174" t="s">
        <v>138</v>
      </c>
      <c r="U198" s="157">
        <v>0</v>
      </c>
      <c r="V198" s="157">
        <f>ROUND(E198*U198,2)</f>
        <v>0</v>
      </c>
      <c r="W198" s="157"/>
      <c r="X198" s="157"/>
      <c r="Y198" s="157" t="s">
        <v>139</v>
      </c>
      <c r="Z198" s="147"/>
      <c r="AA198" s="147"/>
      <c r="AB198" s="147"/>
      <c r="AC198" s="147"/>
      <c r="AD198" s="147"/>
      <c r="AE198" s="147"/>
      <c r="AF198" s="147"/>
      <c r="AG198" s="147" t="s">
        <v>325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2" x14ac:dyDescent="0.2">
      <c r="A199" s="154"/>
      <c r="B199" s="155"/>
      <c r="C199" s="275" t="s">
        <v>391</v>
      </c>
      <c r="D199" s="276"/>
      <c r="E199" s="276"/>
      <c r="F199" s="276"/>
      <c r="G199" s="276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142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ht="22.5" outlineLevel="1" x14ac:dyDescent="0.2">
      <c r="A200" s="168">
        <v>79</v>
      </c>
      <c r="B200" s="169" t="s">
        <v>392</v>
      </c>
      <c r="C200" s="184" t="s">
        <v>393</v>
      </c>
      <c r="D200" s="170" t="s">
        <v>394</v>
      </c>
      <c r="E200" s="171">
        <v>200</v>
      </c>
      <c r="F200" s="172"/>
      <c r="G200" s="173">
        <f>ROUND(E200*F200,2)</f>
        <v>0</v>
      </c>
      <c r="H200" s="172">
        <v>0</v>
      </c>
      <c r="I200" s="173">
        <f>ROUND(E200*H200,2)</f>
        <v>0</v>
      </c>
      <c r="J200" s="172">
        <v>500</v>
      </c>
      <c r="K200" s="173">
        <f>ROUND(E200*J200,2)</f>
        <v>100000</v>
      </c>
      <c r="L200" s="173">
        <v>21</v>
      </c>
      <c r="M200" s="173">
        <f>G200*(1+L200/100)</f>
        <v>0</v>
      </c>
      <c r="N200" s="171">
        <v>0</v>
      </c>
      <c r="O200" s="171">
        <f>ROUND(E200*N200,2)</f>
        <v>0</v>
      </c>
      <c r="P200" s="171">
        <v>0</v>
      </c>
      <c r="Q200" s="171">
        <f>ROUND(E200*P200,2)</f>
        <v>0</v>
      </c>
      <c r="R200" s="173"/>
      <c r="S200" s="173" t="s">
        <v>169</v>
      </c>
      <c r="T200" s="174" t="s">
        <v>138</v>
      </c>
      <c r="U200" s="157">
        <v>0</v>
      </c>
      <c r="V200" s="157">
        <f>ROUND(E200*U200,2)</f>
        <v>0</v>
      </c>
      <c r="W200" s="157"/>
      <c r="X200" s="157"/>
      <c r="Y200" s="157" t="s">
        <v>139</v>
      </c>
      <c r="Z200" s="147"/>
      <c r="AA200" s="147"/>
      <c r="AB200" s="147"/>
      <c r="AC200" s="147"/>
      <c r="AD200" s="147"/>
      <c r="AE200" s="147"/>
      <c r="AF200" s="147"/>
      <c r="AG200" s="147" t="s">
        <v>325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2" x14ac:dyDescent="0.2">
      <c r="A201" s="154"/>
      <c r="B201" s="155"/>
      <c r="C201" s="275" t="s">
        <v>395</v>
      </c>
      <c r="D201" s="276"/>
      <c r="E201" s="276"/>
      <c r="F201" s="276"/>
      <c r="G201" s="276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7"/>
      <c r="AA201" s="147"/>
      <c r="AB201" s="147"/>
      <c r="AC201" s="147"/>
      <c r="AD201" s="147"/>
      <c r="AE201" s="147"/>
      <c r="AF201" s="147"/>
      <c r="AG201" s="147" t="s">
        <v>142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3" x14ac:dyDescent="0.2">
      <c r="A202" s="154"/>
      <c r="B202" s="155"/>
      <c r="C202" s="277" t="s">
        <v>396</v>
      </c>
      <c r="D202" s="278"/>
      <c r="E202" s="278"/>
      <c r="F202" s="278"/>
      <c r="G202" s="278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142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3" x14ac:dyDescent="0.2">
      <c r="A203" s="154"/>
      <c r="B203" s="155"/>
      <c r="C203" s="277" t="s">
        <v>397</v>
      </c>
      <c r="D203" s="278"/>
      <c r="E203" s="278"/>
      <c r="F203" s="278"/>
      <c r="G203" s="278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142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3" x14ac:dyDescent="0.2">
      <c r="A204" s="154"/>
      <c r="B204" s="155"/>
      <c r="C204" s="277" t="s">
        <v>398</v>
      </c>
      <c r="D204" s="278"/>
      <c r="E204" s="278"/>
      <c r="F204" s="278"/>
      <c r="G204" s="278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142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x14ac:dyDescent="0.2">
      <c r="A205" s="3"/>
      <c r="B205" s="4"/>
      <c r="C205" s="187"/>
      <c r="D205" s="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E205">
        <v>12</v>
      </c>
      <c r="AF205">
        <v>21</v>
      </c>
      <c r="AG205" t="s">
        <v>118</v>
      </c>
    </row>
    <row r="206" spans="1:60" x14ac:dyDescent="0.2">
      <c r="A206" s="150"/>
      <c r="B206" s="151" t="s">
        <v>31</v>
      </c>
      <c r="C206" s="188"/>
      <c r="D206" s="152"/>
      <c r="E206" s="153"/>
      <c r="F206" s="153"/>
      <c r="G206" s="167">
        <f>G8+G18+G23+G28+G34+G39+G42+G44+G46+G53+G72+G74+G79+G82+G84+G86+G91+G93+G100+G107+G111+G129+G135+G152+G154+G156+G177+G182+G195</f>
        <v>0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E206">
        <f>SUMIF(L7:L204,AE205,G7:G204)</f>
        <v>0</v>
      </c>
      <c r="AF206">
        <f>SUMIF(L7:L204,AF205,G7:G204)</f>
        <v>0</v>
      </c>
      <c r="AG206" t="s">
        <v>399</v>
      </c>
    </row>
    <row r="207" spans="1:60" x14ac:dyDescent="0.2">
      <c r="A207" s="3"/>
      <c r="B207" s="4"/>
      <c r="C207" s="187"/>
      <c r="D207" s="6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60" x14ac:dyDescent="0.2">
      <c r="A208" s="3"/>
      <c r="B208" s="4"/>
      <c r="C208" s="187"/>
      <c r="D208" s="6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33" x14ac:dyDescent="0.2">
      <c r="A209" s="261" t="s">
        <v>400</v>
      </c>
      <c r="B209" s="261"/>
      <c r="C209" s="262"/>
      <c r="D209" s="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33" x14ac:dyDescent="0.2">
      <c r="A210" s="263"/>
      <c r="B210" s="264"/>
      <c r="C210" s="265"/>
      <c r="D210" s="264"/>
      <c r="E210" s="264"/>
      <c r="F210" s="264"/>
      <c r="G210" s="26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G210" t="s">
        <v>401</v>
      </c>
    </row>
    <row r="211" spans="1:33" x14ac:dyDescent="0.2">
      <c r="A211" s="267"/>
      <c r="B211" s="268"/>
      <c r="C211" s="269"/>
      <c r="D211" s="268"/>
      <c r="E211" s="268"/>
      <c r="F211" s="268"/>
      <c r="G211" s="270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33" x14ac:dyDescent="0.2">
      <c r="A212" s="267"/>
      <c r="B212" s="268"/>
      <c r="C212" s="269"/>
      <c r="D212" s="268"/>
      <c r="E212" s="268"/>
      <c r="F212" s="268"/>
      <c r="G212" s="270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33" x14ac:dyDescent="0.2">
      <c r="A213" s="267"/>
      <c r="B213" s="268"/>
      <c r="C213" s="269"/>
      <c r="D213" s="268"/>
      <c r="E213" s="268"/>
      <c r="F213" s="268"/>
      <c r="G213" s="270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33" x14ac:dyDescent="0.2">
      <c r="A214" s="271"/>
      <c r="B214" s="272"/>
      <c r="C214" s="273"/>
      <c r="D214" s="272"/>
      <c r="E214" s="272"/>
      <c r="F214" s="272"/>
      <c r="G214" s="27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33" x14ac:dyDescent="0.2">
      <c r="A215" s="3"/>
      <c r="B215" s="4"/>
      <c r="C215" s="187"/>
      <c r="D215" s="6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33" x14ac:dyDescent="0.2">
      <c r="C216" s="189"/>
      <c r="D216" s="10"/>
      <c r="AG216" t="s">
        <v>403</v>
      </c>
    </row>
    <row r="217" spans="1:33" x14ac:dyDescent="0.2">
      <c r="D217" s="10"/>
    </row>
    <row r="218" spans="1:33" x14ac:dyDescent="0.2">
      <c r="D218" s="10"/>
    </row>
    <row r="219" spans="1:33" x14ac:dyDescent="0.2">
      <c r="D219" s="10"/>
    </row>
    <row r="220" spans="1:33" x14ac:dyDescent="0.2">
      <c r="D220" s="10"/>
    </row>
    <row r="221" spans="1:33" x14ac:dyDescent="0.2">
      <c r="D221" s="10"/>
    </row>
    <row r="222" spans="1:33" x14ac:dyDescent="0.2">
      <c r="D222" s="10"/>
    </row>
    <row r="223" spans="1:33" x14ac:dyDescent="0.2">
      <c r="D223" s="10"/>
    </row>
    <row r="224" spans="1:33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7">
    <mergeCell ref="C204:G204"/>
    <mergeCell ref="C194:G194"/>
    <mergeCell ref="C197:G197"/>
    <mergeCell ref="C199:G199"/>
    <mergeCell ref="C201:G201"/>
    <mergeCell ref="C202:G202"/>
    <mergeCell ref="C203:G203"/>
    <mergeCell ref="C103:G103"/>
    <mergeCell ref="C105:G105"/>
    <mergeCell ref="C191:G191"/>
    <mergeCell ref="C114:G114"/>
    <mergeCell ref="C116:G116"/>
    <mergeCell ref="C119:G119"/>
    <mergeCell ref="C126:G126"/>
    <mergeCell ref="C127:G127"/>
    <mergeCell ref="C131:G131"/>
    <mergeCell ref="C137:G137"/>
    <mergeCell ref="C139:G139"/>
    <mergeCell ref="C170:G170"/>
    <mergeCell ref="C172:G172"/>
    <mergeCell ref="C176:G176"/>
    <mergeCell ref="C55:G55"/>
    <mergeCell ref="C57:G57"/>
    <mergeCell ref="C76:G76"/>
    <mergeCell ref="C95:G95"/>
    <mergeCell ref="C102:G102"/>
    <mergeCell ref="A1:G1"/>
    <mergeCell ref="C2:G2"/>
    <mergeCell ref="C3:G3"/>
    <mergeCell ref="C4:G4"/>
    <mergeCell ref="C16:G16"/>
    <mergeCell ref="A209:C209"/>
    <mergeCell ref="A210:G214"/>
    <mergeCell ref="C10:G10"/>
    <mergeCell ref="C13:G13"/>
    <mergeCell ref="C14:G14"/>
    <mergeCell ref="C15:G15"/>
    <mergeCell ref="C36:G36"/>
    <mergeCell ref="C25:G25"/>
    <mergeCell ref="C26:G26"/>
    <mergeCell ref="C30:G30"/>
    <mergeCell ref="C31:G31"/>
    <mergeCell ref="C106:G106"/>
    <mergeCell ref="C37:G37"/>
    <mergeCell ref="C38:G38"/>
    <mergeCell ref="C48:G48"/>
    <mergeCell ref="C49:G4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D2FC5-EA6E-4135-909F-807EFC10679B}">
  <dimension ref="A1:F18"/>
  <sheetViews>
    <sheetView workbookViewId="0">
      <selection activeCell="E12" sqref="E12"/>
    </sheetView>
  </sheetViews>
  <sheetFormatPr defaultRowHeight="12.75" x14ac:dyDescent="0.2"/>
  <cols>
    <col min="1" max="1" width="1.7109375" customWidth="1"/>
    <col min="2" max="2" width="5.7109375" customWidth="1"/>
    <col min="3" max="3" width="4.28515625" customWidth="1"/>
    <col min="4" max="4" width="60.85546875" customWidth="1"/>
    <col min="5" max="5" width="13.140625" customWidth="1"/>
    <col min="7" max="8" width="11.42578125" customWidth="1"/>
  </cols>
  <sheetData>
    <row r="1" spans="1:6" ht="15.75" x14ac:dyDescent="0.25">
      <c r="A1" s="190"/>
      <c r="B1" s="190" t="s">
        <v>404</v>
      </c>
      <c r="C1" s="190"/>
      <c r="D1" s="190"/>
      <c r="E1" s="190"/>
      <c r="F1" s="190"/>
    </row>
    <row r="2" spans="1:6" ht="18" x14ac:dyDescent="0.25">
      <c r="A2" s="191"/>
      <c r="B2" s="191" t="s">
        <v>405</v>
      </c>
      <c r="C2" s="191"/>
      <c r="D2" s="191"/>
      <c r="E2" s="191"/>
      <c r="F2" s="191"/>
    </row>
    <row r="3" spans="1:6" ht="18" x14ac:dyDescent="0.25">
      <c r="A3" s="191"/>
      <c r="B3" s="191" t="s">
        <v>406</v>
      </c>
      <c r="C3" s="191"/>
      <c r="D3" s="191"/>
      <c r="E3" s="191"/>
      <c r="F3" s="191"/>
    </row>
    <row r="4" spans="1:6" ht="18" x14ac:dyDescent="0.25">
      <c r="A4" s="191"/>
      <c r="B4" s="191"/>
      <c r="C4" s="191"/>
      <c r="D4" s="191"/>
      <c r="E4" s="191"/>
      <c r="F4" s="191"/>
    </row>
    <row r="5" spans="1:6" ht="18" x14ac:dyDescent="0.25">
      <c r="A5" s="191"/>
      <c r="B5" s="192" t="s">
        <v>407</v>
      </c>
      <c r="C5" s="191"/>
      <c r="D5" s="191"/>
      <c r="E5" s="191"/>
      <c r="F5" s="191"/>
    </row>
    <row r="6" spans="1:6" x14ac:dyDescent="0.2">
      <c r="A6" s="193"/>
      <c r="B6" s="193" t="s">
        <v>408</v>
      </c>
      <c r="C6" s="193"/>
      <c r="D6" s="193"/>
      <c r="E6" s="193"/>
      <c r="F6" s="193"/>
    </row>
    <row r="7" spans="1:6" x14ac:dyDescent="0.2">
      <c r="A7" s="193"/>
      <c r="B7" s="193" t="s">
        <v>409</v>
      </c>
      <c r="C7" s="193"/>
      <c r="D7" s="193"/>
      <c r="E7" s="193"/>
      <c r="F7" s="193"/>
    </row>
    <row r="8" spans="1:6" x14ac:dyDescent="0.2">
      <c r="A8" s="193"/>
      <c r="B8" s="193" t="s">
        <v>410</v>
      </c>
      <c r="C8" s="193"/>
      <c r="D8" s="193"/>
      <c r="E8" s="193"/>
      <c r="F8" s="193"/>
    </row>
    <row r="9" spans="1:6" x14ac:dyDescent="0.2">
      <c r="A9" s="193"/>
      <c r="B9" s="193" t="s">
        <v>411</v>
      </c>
      <c r="C9" s="193"/>
      <c r="D9" s="193"/>
      <c r="E9" s="193"/>
      <c r="F9" s="193"/>
    </row>
    <row r="10" spans="1:6" x14ac:dyDescent="0.2">
      <c r="A10" s="193"/>
      <c r="B10" s="193" t="s">
        <v>412</v>
      </c>
      <c r="C10" s="193"/>
      <c r="D10" s="193"/>
      <c r="E10" s="193"/>
      <c r="F10" s="193"/>
    </row>
    <row r="11" spans="1:6" x14ac:dyDescent="0.2">
      <c r="A11" s="194"/>
      <c r="B11" s="195" t="s">
        <v>413</v>
      </c>
      <c r="C11" s="195" t="s">
        <v>414</v>
      </c>
      <c r="D11" s="195" t="s">
        <v>415</v>
      </c>
      <c r="E11" s="195" t="s">
        <v>416</v>
      </c>
      <c r="F11" s="195" t="s">
        <v>417</v>
      </c>
    </row>
    <row r="12" spans="1:6" x14ac:dyDescent="0.2">
      <c r="A12" s="194"/>
      <c r="B12" s="195">
        <v>5</v>
      </c>
      <c r="C12" s="195" t="s">
        <v>328</v>
      </c>
      <c r="D12" s="195" t="s">
        <v>418</v>
      </c>
      <c r="E12" s="286"/>
      <c r="F12" s="196">
        <f>B12*E12</f>
        <v>0</v>
      </c>
    </row>
    <row r="13" spans="1:6" x14ac:dyDescent="0.2">
      <c r="A13" s="194"/>
      <c r="B13" s="195">
        <v>10</v>
      </c>
      <c r="C13" s="195" t="s">
        <v>328</v>
      </c>
      <c r="D13" s="197" t="s">
        <v>419</v>
      </c>
      <c r="E13" s="286"/>
      <c r="F13" s="196">
        <f>B13*E13</f>
        <v>0</v>
      </c>
    </row>
    <row r="14" spans="1:6" x14ac:dyDescent="0.2">
      <c r="A14" s="194"/>
      <c r="B14" s="195">
        <v>30</v>
      </c>
      <c r="C14" s="195" t="s">
        <v>420</v>
      </c>
      <c r="D14" s="197" t="s">
        <v>421</v>
      </c>
      <c r="E14" s="286"/>
      <c r="F14" s="196">
        <f t="shared" ref="F14:F17" si="0">B14*E14</f>
        <v>0</v>
      </c>
    </row>
    <row r="15" spans="1:6" x14ac:dyDescent="0.2">
      <c r="A15" s="194"/>
      <c r="B15" s="195">
        <v>35</v>
      </c>
      <c r="C15" s="195" t="s">
        <v>394</v>
      </c>
      <c r="D15" s="197" t="s">
        <v>422</v>
      </c>
      <c r="E15" s="286"/>
      <c r="F15" s="196">
        <f t="shared" si="0"/>
        <v>0</v>
      </c>
    </row>
    <row r="16" spans="1:6" x14ac:dyDescent="0.2">
      <c r="A16" s="194"/>
      <c r="B16" s="195">
        <v>4</v>
      </c>
      <c r="C16" s="195" t="s">
        <v>423</v>
      </c>
      <c r="D16" s="197" t="s">
        <v>424</v>
      </c>
      <c r="E16" s="286"/>
      <c r="F16" s="196">
        <f t="shared" si="0"/>
        <v>0</v>
      </c>
    </row>
    <row r="17" spans="1:6" x14ac:dyDescent="0.2">
      <c r="A17" s="194"/>
      <c r="B17" s="195">
        <v>1</v>
      </c>
      <c r="C17" s="195" t="s">
        <v>328</v>
      </c>
      <c r="D17" s="197" t="s">
        <v>425</v>
      </c>
      <c r="E17" s="286"/>
      <c r="F17" s="196">
        <f t="shared" si="0"/>
        <v>0</v>
      </c>
    </row>
    <row r="18" spans="1:6" x14ac:dyDescent="0.2">
      <c r="A18" s="198"/>
      <c r="B18" s="199"/>
      <c r="C18" s="199"/>
      <c r="D18" s="199" t="s">
        <v>426</v>
      </c>
      <c r="E18" s="199"/>
      <c r="F18" s="200">
        <f>SUM(F12:F17)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Pokyny pro vyplnění</vt:lpstr>
      <vt:lpstr>Stavba</vt:lpstr>
      <vt:lpstr>VzorPolozky</vt:lpstr>
      <vt:lpstr>01 01 Pol</vt:lpstr>
      <vt:lpstr>Slaboproud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aUDA</dc:creator>
  <cp:lastModifiedBy>Kubíček Libor</cp:lastModifiedBy>
  <cp:lastPrinted>2019-03-19T12:27:02Z</cp:lastPrinted>
  <dcterms:created xsi:type="dcterms:W3CDTF">2009-04-08T07:15:50Z</dcterms:created>
  <dcterms:modified xsi:type="dcterms:W3CDTF">2026-01-20T09:06:25Z</dcterms:modified>
</cp:coreProperties>
</file>