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N:\IO\OPI\AKCE OPI\CH_2025_KDO_Obnova stropních stativů JIP 31\2. Výběrové řízení\"/>
    </mc:Choice>
  </mc:AlternateContent>
  <xr:revisionPtr revIDLastSave="0" documentId="13_ncr:1_{A7B9A2FD-D130-4B50-9885-72662334E129}" xr6:coauthVersionLast="47" xr6:coauthVersionMax="47" xr10:uidLastSave="{00000000-0000-0000-0000-000000000000}"/>
  <bookViews>
    <workbookView xWindow="-120" yWindow="-120" windowWidth="29040" windowHeight="15720" firstSheet="1" activeTab="8" xr2:uid="{00000000-000D-0000-FFFF-FFFF00000000}"/>
  </bookViews>
  <sheets>
    <sheet name="Pokyny pro vyplnění" sheetId="11" r:id="rId1"/>
    <sheet name="Stavba" sheetId="1" r:id="rId2"/>
    <sheet name="VzorPolozky" sheetId="10" state="hidden" r:id="rId3"/>
    <sheet name="VRN" sheetId="12" r:id="rId4"/>
    <sheet name="STAVEBNÍ" sheetId="13" r:id="rId5"/>
    <sheet name="1. - TPS - Silnoproud" sheetId="14" r:id="rId6"/>
    <sheet name="2. - TPS - Elektronické k..." sheetId="15" r:id="rId7"/>
    <sheet name="Mediplyny" sheetId="16" r:id="rId8"/>
    <sheet name="specifikace prvků -switch" sheetId="17" r:id="rId9"/>
  </sheets>
  <externalReferences>
    <externalReference r:id="rId10"/>
    <externalReference r:id="rId11"/>
  </externalReferences>
  <definedNames>
    <definedName name="_xlnm._FilterDatabase" localSheetId="5" hidden="1">'1. - TPS - Silnoproud'!$C$128:$K$188</definedName>
    <definedName name="_xlnm._FilterDatabase" localSheetId="6" hidden="1">'2. - TPS - Elektronické k...'!$C$125:$K$167</definedName>
    <definedName name="CelkemDPHVypocet" localSheetId="1">Stavba!$H$46</definedName>
    <definedName name="CenaCelkem">Stavba!$G$29</definedName>
    <definedName name="CenaCelkemBezDPH">Stavba!$G$28</definedName>
    <definedName name="CenaCelkemVypocet" localSheetId="1">Stavba!$I$46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Stavba!$E$13:$G$13</definedName>
    <definedName name="DPHSni">Stavba!$G$24</definedName>
    <definedName name="DPHZakl">Stavba!$G$26</definedName>
    <definedName name="dpsc" localSheetId="1">Stavba!$D$13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5">'1. - TPS - Silnoproud'!$128:$128</definedName>
    <definedName name="_xlnm.Print_Titles" localSheetId="6">'2. - TPS - Elektronické k...'!$125:$125</definedName>
    <definedName name="_xlnm.Print_Titles" localSheetId="4">STAVEBNÍ!$1:$7</definedName>
    <definedName name="_xlnm.Print_Titles" localSheetId="3">VRN!$1:$7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5">'1. - TPS - Silnoproud'!$C$4:$J$76,'1. - TPS - Silnoproud'!$C$82:$J$110,'1. - TPS - Silnoproud'!$C$116:$J$188</definedName>
    <definedName name="_xlnm.Print_Area" localSheetId="6">'2. - TPS - Elektronické k...'!$C$4:$J$76,'2. - TPS - Elektronické k...'!$C$82:$J$107,'2. - TPS - Elektronické k...'!$C$113:$J$167</definedName>
    <definedName name="_xlnm.Print_Area" localSheetId="1">Stavba!$A$1:$J$72</definedName>
    <definedName name="_xlnm.Print_Area" localSheetId="4">STAVEBNÍ!$A$1:$Y$69</definedName>
    <definedName name="_xlnm.Print_Area" localSheetId="3">VRN!$A$1:$Y$35</definedName>
    <definedName name="odic" localSheetId="1">Stavba!$I$6</definedName>
    <definedName name="oico" localSheetId="1">Stavba!$I$5</definedName>
    <definedName name="omisto" localSheetId="1">Stavba!$E$7</definedName>
    <definedName name="onazev" localSheetId="1">Stavba!$D$6</definedName>
    <definedName name="opsc" localSheetId="1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Stavba!$F$46</definedName>
    <definedName name="ZakladDPHZakl">Stavba!$G$25</definedName>
    <definedName name="ZakladDPHZaklVypocet" localSheetId="1">Stavba!$G$46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91029"/>
  <customWorkbookViews>
    <customWorkbookView name="Radim" guid="{B7E7C763-C459-487D-8ABA-5CFDDFBD5A84}" maximized="1" xWindow="-8" yWindow="-8" windowWidth="1296" windowHeight="104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33" i="14" l="1"/>
  <c r="J134" i="14"/>
  <c r="J135" i="14"/>
  <c r="J143" i="14"/>
  <c r="J132" i="14"/>
  <c r="J158" i="15"/>
  <c r="J157" i="15"/>
  <c r="J156" i="15"/>
  <c r="J142" i="15" s="1"/>
  <c r="E32" i="16"/>
  <c r="E31" i="16"/>
  <c r="E30" i="16"/>
  <c r="E29" i="16"/>
  <c r="E28" i="16"/>
  <c r="E25" i="16"/>
  <c r="E24" i="16"/>
  <c r="E23" i="16"/>
  <c r="E20" i="16"/>
  <c r="E19" i="16"/>
  <c r="E18" i="16"/>
  <c r="E17" i="16"/>
  <c r="E16" i="16"/>
  <c r="E15" i="16"/>
  <c r="E14" i="16"/>
  <c r="E13" i="16"/>
  <c r="E12" i="16"/>
  <c r="E11" i="16"/>
  <c r="E10" i="16"/>
  <c r="E9" i="16"/>
  <c r="E8" i="16"/>
  <c r="E7" i="16"/>
  <c r="BK167" i="15"/>
  <c r="BK166" i="15" s="1"/>
  <c r="J166" i="15" s="1"/>
  <c r="J106" i="15" s="1"/>
  <c r="BI167" i="15"/>
  <c r="BH167" i="15"/>
  <c r="BG167" i="15"/>
  <c r="BF167" i="15"/>
  <c r="T167" i="15"/>
  <c r="T166" i="15" s="1"/>
  <c r="R167" i="15"/>
  <c r="R166" i="15" s="1"/>
  <c r="P167" i="15"/>
  <c r="P166" i="15" s="1"/>
  <c r="J167" i="15"/>
  <c r="BE167" i="15" s="1"/>
  <c r="BK165" i="15"/>
  <c r="BI165" i="15"/>
  <c r="BH165" i="15"/>
  <c r="BG165" i="15"/>
  <c r="BF165" i="15"/>
  <c r="T165" i="15"/>
  <c r="R165" i="15"/>
  <c r="P165" i="15"/>
  <c r="J165" i="15"/>
  <c r="BE165" i="15" s="1"/>
  <c r="BK164" i="15"/>
  <c r="BI164" i="15"/>
  <c r="BH164" i="15"/>
  <c r="BG164" i="15"/>
  <c r="BF164" i="15"/>
  <c r="BE164" i="15"/>
  <c r="T164" i="15"/>
  <c r="R164" i="15"/>
  <c r="P164" i="15"/>
  <c r="J164" i="15"/>
  <c r="BK163" i="15"/>
  <c r="BI163" i="15"/>
  <c r="BH163" i="15"/>
  <c r="BG163" i="15"/>
  <c r="BF163" i="15"/>
  <c r="T163" i="15"/>
  <c r="R163" i="15"/>
  <c r="P163" i="15"/>
  <c r="J163" i="15"/>
  <c r="BE163" i="15" s="1"/>
  <c r="BK161" i="15"/>
  <c r="BK160" i="15" s="1"/>
  <c r="J160" i="15" s="1"/>
  <c r="J104" i="15" s="1"/>
  <c r="BI161" i="15"/>
  <c r="BH161" i="15"/>
  <c r="BG161" i="15"/>
  <c r="BF161" i="15"/>
  <c r="T161" i="15"/>
  <c r="T160" i="15" s="1"/>
  <c r="R161" i="15"/>
  <c r="P161" i="15"/>
  <c r="P160" i="15" s="1"/>
  <c r="J161" i="15"/>
  <c r="BE161" i="15" s="1"/>
  <c r="R160" i="15"/>
  <c r="BK155" i="15"/>
  <c r="BI155" i="15"/>
  <c r="BH155" i="15"/>
  <c r="BG155" i="15"/>
  <c r="BF155" i="15"/>
  <c r="T155" i="15"/>
  <c r="R155" i="15"/>
  <c r="P155" i="15"/>
  <c r="J155" i="15"/>
  <c r="BE155" i="15" s="1"/>
  <c r="BK154" i="15"/>
  <c r="BI154" i="15"/>
  <c r="BH154" i="15"/>
  <c r="BG154" i="15"/>
  <c r="BF154" i="15"/>
  <c r="BE154" i="15"/>
  <c r="T154" i="15"/>
  <c r="R154" i="15"/>
  <c r="P154" i="15"/>
  <c r="J154" i="15"/>
  <c r="BK153" i="15"/>
  <c r="BI153" i="15"/>
  <c r="BH153" i="15"/>
  <c r="BG153" i="15"/>
  <c r="BF153" i="15"/>
  <c r="BE153" i="15"/>
  <c r="T153" i="15"/>
  <c r="R153" i="15"/>
  <c r="P153" i="15"/>
  <c r="J153" i="15"/>
  <c r="BK152" i="15"/>
  <c r="BI152" i="15"/>
  <c r="BH152" i="15"/>
  <c r="BG152" i="15"/>
  <c r="BF152" i="15"/>
  <c r="T152" i="15"/>
  <c r="R152" i="15"/>
  <c r="P152" i="15"/>
  <c r="J152" i="15"/>
  <c r="BE152" i="15" s="1"/>
  <c r="BK151" i="15"/>
  <c r="BI151" i="15"/>
  <c r="BH151" i="15"/>
  <c r="BG151" i="15"/>
  <c r="BF151" i="15"/>
  <c r="T151" i="15"/>
  <c r="R151" i="15"/>
  <c r="P151" i="15"/>
  <c r="J151" i="15"/>
  <c r="BE151" i="15" s="1"/>
  <c r="BK150" i="15"/>
  <c r="BI150" i="15"/>
  <c r="BH150" i="15"/>
  <c r="BG150" i="15"/>
  <c r="BF150" i="15"/>
  <c r="T150" i="15"/>
  <c r="R150" i="15"/>
  <c r="P150" i="15"/>
  <c r="J150" i="15"/>
  <c r="BE150" i="15" s="1"/>
  <c r="BK149" i="15"/>
  <c r="BI149" i="15"/>
  <c r="BH149" i="15"/>
  <c r="BG149" i="15"/>
  <c r="BF149" i="15"/>
  <c r="T149" i="15"/>
  <c r="R149" i="15"/>
  <c r="P149" i="15"/>
  <c r="J149" i="15"/>
  <c r="BE149" i="15" s="1"/>
  <c r="BK148" i="15"/>
  <c r="BI148" i="15"/>
  <c r="BH148" i="15"/>
  <c r="BG148" i="15"/>
  <c r="BF148" i="15"/>
  <c r="T148" i="15"/>
  <c r="R148" i="15"/>
  <c r="P148" i="15"/>
  <c r="J148" i="15"/>
  <c r="BE148" i="15" s="1"/>
  <c r="BK147" i="15"/>
  <c r="BI147" i="15"/>
  <c r="BH147" i="15"/>
  <c r="BG147" i="15"/>
  <c r="BF147" i="15"/>
  <c r="T147" i="15"/>
  <c r="R147" i="15"/>
  <c r="P147" i="15"/>
  <c r="J147" i="15"/>
  <c r="BE147" i="15" s="1"/>
  <c r="BK146" i="15"/>
  <c r="BI146" i="15"/>
  <c r="BH146" i="15"/>
  <c r="BG146" i="15"/>
  <c r="BF146" i="15"/>
  <c r="T146" i="15"/>
  <c r="R146" i="15"/>
  <c r="P146" i="15"/>
  <c r="J146" i="15"/>
  <c r="BE146" i="15" s="1"/>
  <c r="BK145" i="15"/>
  <c r="BI145" i="15"/>
  <c r="BH145" i="15"/>
  <c r="BG145" i="15"/>
  <c r="BF145" i="15"/>
  <c r="T145" i="15"/>
  <c r="R145" i="15"/>
  <c r="P145" i="15"/>
  <c r="J145" i="15"/>
  <c r="BE145" i="15" s="1"/>
  <c r="BK144" i="15"/>
  <c r="BI144" i="15"/>
  <c r="BH144" i="15"/>
  <c r="BG144" i="15"/>
  <c r="BF144" i="15"/>
  <c r="T144" i="15"/>
  <c r="R144" i="15"/>
  <c r="P144" i="15"/>
  <c r="J144" i="15"/>
  <c r="BE144" i="15" s="1"/>
  <c r="BK143" i="15"/>
  <c r="BI143" i="15"/>
  <c r="BH143" i="15"/>
  <c r="BG143" i="15"/>
  <c r="BF143" i="15"/>
  <c r="T143" i="15"/>
  <c r="R143" i="15"/>
  <c r="P143" i="15"/>
  <c r="J143" i="15"/>
  <c r="BE143" i="15" s="1"/>
  <c r="BK141" i="15"/>
  <c r="BI141" i="15"/>
  <c r="BH141" i="15"/>
  <c r="BG141" i="15"/>
  <c r="BF141" i="15"/>
  <c r="T141" i="15"/>
  <c r="R141" i="15"/>
  <c r="P141" i="15"/>
  <c r="J141" i="15"/>
  <c r="BE141" i="15" s="1"/>
  <c r="BK140" i="15"/>
  <c r="BI140" i="15"/>
  <c r="BH140" i="15"/>
  <c r="BG140" i="15"/>
  <c r="BF140" i="15"/>
  <c r="T140" i="15"/>
  <c r="R140" i="15"/>
  <c r="P140" i="15"/>
  <c r="J140" i="15"/>
  <c r="BE140" i="15" s="1"/>
  <c r="BK139" i="15"/>
  <c r="BI139" i="15"/>
  <c r="BH139" i="15"/>
  <c r="BG139" i="15"/>
  <c r="BF139" i="15"/>
  <c r="BE139" i="15"/>
  <c r="T139" i="15"/>
  <c r="R139" i="15"/>
  <c r="P139" i="15"/>
  <c r="J139" i="15"/>
  <c r="BK138" i="15"/>
  <c r="BI138" i="15"/>
  <c r="BH138" i="15"/>
  <c r="BG138" i="15"/>
  <c r="BF138" i="15"/>
  <c r="T138" i="15"/>
  <c r="R138" i="15"/>
  <c r="P138" i="15"/>
  <c r="J138" i="15"/>
  <c r="BE138" i="15" s="1"/>
  <c r="BK137" i="15"/>
  <c r="BI137" i="15"/>
  <c r="BH137" i="15"/>
  <c r="BG137" i="15"/>
  <c r="BF137" i="15"/>
  <c r="T137" i="15"/>
  <c r="T136" i="15" s="1"/>
  <c r="R137" i="15"/>
  <c r="P137" i="15"/>
  <c r="J137" i="15"/>
  <c r="BE137" i="15" s="1"/>
  <c r="BK135" i="15"/>
  <c r="BI135" i="15"/>
  <c r="BH135" i="15"/>
  <c r="BG135" i="15"/>
  <c r="BF135" i="15"/>
  <c r="T135" i="15"/>
  <c r="R135" i="15"/>
  <c r="P135" i="15"/>
  <c r="J135" i="15"/>
  <c r="BE135" i="15" s="1"/>
  <c r="BK134" i="15"/>
  <c r="BI134" i="15"/>
  <c r="BH134" i="15"/>
  <c r="BG134" i="15"/>
  <c r="BF134" i="15"/>
  <c r="T134" i="15"/>
  <c r="R134" i="15"/>
  <c r="P134" i="15"/>
  <c r="J134" i="15"/>
  <c r="BE134" i="15" s="1"/>
  <c r="BK133" i="15"/>
  <c r="BI133" i="15"/>
  <c r="BH133" i="15"/>
  <c r="BG133" i="15"/>
  <c r="BF133" i="15"/>
  <c r="T133" i="15"/>
  <c r="R133" i="15"/>
  <c r="P133" i="15"/>
  <c r="J133" i="15"/>
  <c r="BK131" i="15"/>
  <c r="BI131" i="15"/>
  <c r="BH131" i="15"/>
  <c r="BG131" i="15"/>
  <c r="BF131" i="15"/>
  <c r="T131" i="15"/>
  <c r="R131" i="15"/>
  <c r="P131" i="15"/>
  <c r="J131" i="15"/>
  <c r="BE131" i="15" s="1"/>
  <c r="BK130" i="15"/>
  <c r="BI130" i="15"/>
  <c r="BH130" i="15"/>
  <c r="BG130" i="15"/>
  <c r="BF130" i="15"/>
  <c r="T130" i="15"/>
  <c r="R130" i="15"/>
  <c r="P130" i="15"/>
  <c r="J130" i="15"/>
  <c r="BE130" i="15" s="1"/>
  <c r="J123" i="15"/>
  <c r="J122" i="15"/>
  <c r="F120" i="15"/>
  <c r="E118" i="15"/>
  <c r="J92" i="15"/>
  <c r="J91" i="15"/>
  <c r="F89" i="15"/>
  <c r="E87" i="15"/>
  <c r="J37" i="15"/>
  <c r="J36" i="15"/>
  <c r="J35" i="15"/>
  <c r="J18" i="15"/>
  <c r="E18" i="15"/>
  <c r="F123" i="15" s="1"/>
  <c r="J17" i="15"/>
  <c r="J15" i="15"/>
  <c r="E15" i="15"/>
  <c r="F122" i="15" s="1"/>
  <c r="J14" i="15"/>
  <c r="J12" i="15"/>
  <c r="J120" i="15" s="1"/>
  <c r="E7" i="15"/>
  <c r="E85" i="15" s="1"/>
  <c r="E33" i="16" l="1"/>
  <c r="E26" i="16"/>
  <c r="R162" i="15"/>
  <c r="E21" i="16"/>
  <c r="BK136" i="15"/>
  <c r="J136" i="15" s="1"/>
  <c r="J101" i="15" s="1"/>
  <c r="BE133" i="15"/>
  <c r="F33" i="15" s="1"/>
  <c r="J132" i="15"/>
  <c r="P159" i="15"/>
  <c r="P136" i="15"/>
  <c r="R142" i="15"/>
  <c r="E116" i="15"/>
  <c r="T129" i="15"/>
  <c r="T128" i="15" s="1"/>
  <c r="P129" i="15"/>
  <c r="P128" i="15" s="1"/>
  <c r="P127" i="15" s="1"/>
  <c r="BK129" i="15"/>
  <c r="BK128" i="15" s="1"/>
  <c r="R136" i="15"/>
  <c r="T142" i="15"/>
  <c r="T132" i="15" s="1"/>
  <c r="T127" i="15" s="1"/>
  <c r="P162" i="15"/>
  <c r="R159" i="15"/>
  <c r="F35" i="15"/>
  <c r="T162" i="15"/>
  <c r="T159" i="15" s="1"/>
  <c r="BK162" i="15"/>
  <c r="J162" i="15" s="1"/>
  <c r="J105" i="15" s="1"/>
  <c r="J34" i="15"/>
  <c r="J89" i="15"/>
  <c r="F36" i="15"/>
  <c r="R129" i="15"/>
  <c r="R128" i="15" s="1"/>
  <c r="F37" i="15"/>
  <c r="BK142" i="15"/>
  <c r="P142" i="15"/>
  <c r="P132" i="15" s="1"/>
  <c r="F91" i="15"/>
  <c r="F92" i="15"/>
  <c r="F34" i="15"/>
  <c r="BK188" i="14"/>
  <c r="BI188" i="14"/>
  <c r="BH188" i="14"/>
  <c r="BG188" i="14"/>
  <c r="BF188" i="14"/>
  <c r="T188" i="14"/>
  <c r="T187" i="14" s="1"/>
  <c r="R188" i="14"/>
  <c r="R187" i="14" s="1"/>
  <c r="P188" i="14"/>
  <c r="J188" i="14"/>
  <c r="BE188" i="14" s="1"/>
  <c r="BK187" i="14"/>
  <c r="J187" i="14" s="1"/>
  <c r="J109" i="14" s="1"/>
  <c r="P187" i="14"/>
  <c r="BK186" i="14"/>
  <c r="BI186" i="14"/>
  <c r="BH186" i="14"/>
  <c r="BG186" i="14"/>
  <c r="BF186" i="14"/>
  <c r="BE186" i="14"/>
  <c r="T186" i="14"/>
  <c r="R186" i="14"/>
  <c r="P186" i="14"/>
  <c r="J186" i="14"/>
  <c r="BK185" i="14"/>
  <c r="BI185" i="14"/>
  <c r="BH185" i="14"/>
  <c r="BG185" i="14"/>
  <c r="BF185" i="14"/>
  <c r="T185" i="14"/>
  <c r="T183" i="14" s="1"/>
  <c r="R185" i="14"/>
  <c r="P185" i="14"/>
  <c r="J185" i="14"/>
  <c r="BE185" i="14" s="1"/>
  <c r="BK184" i="14"/>
  <c r="BK183" i="14" s="1"/>
  <c r="J183" i="14" s="1"/>
  <c r="J108" i="14" s="1"/>
  <c r="BI184" i="14"/>
  <c r="BH184" i="14"/>
  <c r="BG184" i="14"/>
  <c r="BF184" i="14"/>
  <c r="T184" i="14"/>
  <c r="R184" i="14"/>
  <c r="P184" i="14"/>
  <c r="P183" i="14" s="1"/>
  <c r="J184" i="14"/>
  <c r="BE184" i="14" s="1"/>
  <c r="R183" i="14"/>
  <c r="BK182" i="14"/>
  <c r="BK181" i="14" s="1"/>
  <c r="J181" i="14" s="1"/>
  <c r="J107" i="14" s="1"/>
  <c r="BI182" i="14"/>
  <c r="BH182" i="14"/>
  <c r="BG182" i="14"/>
  <c r="BF182" i="14"/>
  <c r="T182" i="14"/>
  <c r="R182" i="14"/>
  <c r="P182" i="14"/>
  <c r="J182" i="14"/>
  <c r="BE182" i="14" s="1"/>
  <c r="T181" i="14"/>
  <c r="T180" i="14" s="1"/>
  <c r="R181" i="14"/>
  <c r="R180" i="14" s="1"/>
  <c r="P181" i="14"/>
  <c r="P180" i="14" s="1"/>
  <c r="BK179" i="14"/>
  <c r="BK178" i="14" s="1"/>
  <c r="J178" i="14" s="1"/>
  <c r="J105" i="14" s="1"/>
  <c r="BI179" i="14"/>
  <c r="BH179" i="14"/>
  <c r="BG179" i="14"/>
  <c r="BF179" i="14"/>
  <c r="T179" i="14"/>
  <c r="T178" i="14" s="1"/>
  <c r="R179" i="14"/>
  <c r="R178" i="14" s="1"/>
  <c r="P179" i="14"/>
  <c r="P178" i="14" s="1"/>
  <c r="J179" i="14"/>
  <c r="BE179" i="14" s="1"/>
  <c r="BK177" i="14"/>
  <c r="BI177" i="14"/>
  <c r="BH177" i="14"/>
  <c r="BG177" i="14"/>
  <c r="BF177" i="14"/>
  <c r="T177" i="14"/>
  <c r="R177" i="14"/>
  <c r="P177" i="14"/>
  <c r="J177" i="14"/>
  <c r="BE177" i="14" s="1"/>
  <c r="BK176" i="14"/>
  <c r="BI176" i="14"/>
  <c r="BH176" i="14"/>
  <c r="BG176" i="14"/>
  <c r="BF176" i="14"/>
  <c r="T176" i="14"/>
  <c r="R176" i="14"/>
  <c r="P176" i="14"/>
  <c r="J176" i="14"/>
  <c r="BE176" i="14" s="1"/>
  <c r="BK175" i="14"/>
  <c r="BI175" i="14"/>
  <c r="BH175" i="14"/>
  <c r="BG175" i="14"/>
  <c r="BF175" i="14"/>
  <c r="BE175" i="14"/>
  <c r="T175" i="14"/>
  <c r="R175" i="14"/>
  <c r="P175" i="14"/>
  <c r="J175" i="14"/>
  <c r="BK174" i="14"/>
  <c r="BI174" i="14"/>
  <c r="BH174" i="14"/>
  <c r="BG174" i="14"/>
  <c r="BF174" i="14"/>
  <c r="T174" i="14"/>
  <c r="R174" i="14"/>
  <c r="P174" i="14"/>
  <c r="J174" i="14"/>
  <c r="BE174" i="14" s="1"/>
  <c r="BK173" i="14"/>
  <c r="BI173" i="14"/>
  <c r="BH173" i="14"/>
  <c r="BG173" i="14"/>
  <c r="BF173" i="14"/>
  <c r="T173" i="14"/>
  <c r="R173" i="14"/>
  <c r="P173" i="14"/>
  <c r="J173" i="14"/>
  <c r="BE173" i="14" s="1"/>
  <c r="BK172" i="14"/>
  <c r="BI172" i="14"/>
  <c r="BH172" i="14"/>
  <c r="BG172" i="14"/>
  <c r="BF172" i="14"/>
  <c r="T172" i="14"/>
  <c r="R172" i="14"/>
  <c r="P172" i="14"/>
  <c r="J172" i="14"/>
  <c r="BE172" i="14" s="1"/>
  <c r="BK171" i="14"/>
  <c r="BI171" i="14"/>
  <c r="BH171" i="14"/>
  <c r="BG171" i="14"/>
  <c r="BF171" i="14"/>
  <c r="T171" i="14"/>
  <c r="T169" i="14" s="1"/>
  <c r="R171" i="14"/>
  <c r="P171" i="14"/>
  <c r="J171" i="14"/>
  <c r="BE171" i="14" s="1"/>
  <c r="BK170" i="14"/>
  <c r="BI170" i="14"/>
  <c r="BH170" i="14"/>
  <c r="BG170" i="14"/>
  <c r="BF170" i="14"/>
  <c r="T170" i="14"/>
  <c r="R170" i="14"/>
  <c r="P170" i="14"/>
  <c r="P169" i="14" s="1"/>
  <c r="P168" i="14" s="1"/>
  <c r="J170" i="14"/>
  <c r="BE170" i="14" s="1"/>
  <c r="R169" i="14"/>
  <c r="BK167" i="14"/>
  <c r="BI167" i="14"/>
  <c r="BH167" i="14"/>
  <c r="BG167" i="14"/>
  <c r="BF167" i="14"/>
  <c r="BE167" i="14"/>
  <c r="T167" i="14"/>
  <c r="R167" i="14"/>
  <c r="R165" i="14" s="1"/>
  <c r="P167" i="14"/>
  <c r="P165" i="14" s="1"/>
  <c r="J167" i="14"/>
  <c r="BK166" i="14"/>
  <c r="BI166" i="14"/>
  <c r="BH166" i="14"/>
  <c r="BG166" i="14"/>
  <c r="BF166" i="14"/>
  <c r="T166" i="14"/>
  <c r="T165" i="14" s="1"/>
  <c r="R166" i="14"/>
  <c r="P166" i="14"/>
  <c r="J166" i="14"/>
  <c r="BE166" i="14" s="1"/>
  <c r="BK164" i="14"/>
  <c r="BI164" i="14"/>
  <c r="BH164" i="14"/>
  <c r="BG164" i="14"/>
  <c r="BF164" i="14"/>
  <c r="T164" i="14"/>
  <c r="R164" i="14"/>
  <c r="P164" i="14"/>
  <c r="J164" i="14"/>
  <c r="BE164" i="14" s="1"/>
  <c r="BK163" i="14"/>
  <c r="BI163" i="14"/>
  <c r="BH163" i="14"/>
  <c r="BG163" i="14"/>
  <c r="BF163" i="14"/>
  <c r="BE163" i="14"/>
  <c r="T163" i="14"/>
  <c r="R163" i="14"/>
  <c r="P163" i="14"/>
  <c r="J163" i="14"/>
  <c r="BK162" i="14"/>
  <c r="BI162" i="14"/>
  <c r="BH162" i="14"/>
  <c r="BG162" i="14"/>
  <c r="BF162" i="14"/>
  <c r="T162" i="14"/>
  <c r="R162" i="14"/>
  <c r="P162" i="14"/>
  <c r="J162" i="14"/>
  <c r="BE162" i="14" s="1"/>
  <c r="BK161" i="14"/>
  <c r="BI161" i="14"/>
  <c r="BH161" i="14"/>
  <c r="BG161" i="14"/>
  <c r="BF161" i="14"/>
  <c r="T161" i="14"/>
  <c r="R161" i="14"/>
  <c r="P161" i="14"/>
  <c r="J161" i="14"/>
  <c r="BE161" i="14" s="1"/>
  <c r="BK160" i="14"/>
  <c r="BI160" i="14"/>
  <c r="BH160" i="14"/>
  <c r="BG160" i="14"/>
  <c r="BF160" i="14"/>
  <c r="T160" i="14"/>
  <c r="R160" i="14"/>
  <c r="P160" i="14"/>
  <c r="J160" i="14"/>
  <c r="BE160" i="14" s="1"/>
  <c r="BK159" i="14"/>
  <c r="BI159" i="14"/>
  <c r="BH159" i="14"/>
  <c r="BG159" i="14"/>
  <c r="BF159" i="14"/>
  <c r="BE159" i="14"/>
  <c r="T159" i="14"/>
  <c r="R159" i="14"/>
  <c r="P159" i="14"/>
  <c r="J159" i="14"/>
  <c r="BK158" i="14"/>
  <c r="BI158" i="14"/>
  <c r="BH158" i="14"/>
  <c r="BG158" i="14"/>
  <c r="BF158" i="14"/>
  <c r="T158" i="14"/>
  <c r="R158" i="14"/>
  <c r="P158" i="14"/>
  <c r="J158" i="14"/>
  <c r="BE158" i="14" s="1"/>
  <c r="BK157" i="14"/>
  <c r="BI157" i="14"/>
  <c r="BH157" i="14"/>
  <c r="BG157" i="14"/>
  <c r="BF157" i="14"/>
  <c r="T157" i="14"/>
  <c r="R157" i="14"/>
  <c r="P157" i="14"/>
  <c r="J157" i="14"/>
  <c r="BE157" i="14" s="1"/>
  <c r="BK156" i="14"/>
  <c r="BI156" i="14"/>
  <c r="BH156" i="14"/>
  <c r="BG156" i="14"/>
  <c r="BF156" i="14"/>
  <c r="T156" i="14"/>
  <c r="R156" i="14"/>
  <c r="P156" i="14"/>
  <c r="J156" i="14"/>
  <c r="BE156" i="14" s="1"/>
  <c r="BK155" i="14"/>
  <c r="BI155" i="14"/>
  <c r="BH155" i="14"/>
  <c r="BG155" i="14"/>
  <c r="BF155" i="14"/>
  <c r="T155" i="14"/>
  <c r="R155" i="14"/>
  <c r="P155" i="14"/>
  <c r="J155" i="14"/>
  <c r="BE155" i="14" s="1"/>
  <c r="BK154" i="14"/>
  <c r="BI154" i="14"/>
  <c r="BH154" i="14"/>
  <c r="BG154" i="14"/>
  <c r="BF154" i="14"/>
  <c r="T154" i="14"/>
  <c r="R154" i="14"/>
  <c r="P154" i="14"/>
  <c r="J154" i="14"/>
  <c r="BE154" i="14" s="1"/>
  <c r="BK153" i="14"/>
  <c r="BI153" i="14"/>
  <c r="BH153" i="14"/>
  <c r="BG153" i="14"/>
  <c r="BF153" i="14"/>
  <c r="T153" i="14"/>
  <c r="T152" i="14" s="1"/>
  <c r="R153" i="14"/>
  <c r="R152" i="14" s="1"/>
  <c r="P153" i="14"/>
  <c r="P152" i="14" s="1"/>
  <c r="J153" i="14"/>
  <c r="BE153" i="14" s="1"/>
  <c r="BK151" i="14"/>
  <c r="BI151" i="14"/>
  <c r="BH151" i="14"/>
  <c r="BG151" i="14"/>
  <c r="BF151" i="14"/>
  <c r="T151" i="14"/>
  <c r="R151" i="14"/>
  <c r="P151" i="14"/>
  <c r="J151" i="14"/>
  <c r="BE151" i="14" s="1"/>
  <c r="BK150" i="14"/>
  <c r="BI150" i="14"/>
  <c r="BH150" i="14"/>
  <c r="BG150" i="14"/>
  <c r="BF150" i="14"/>
  <c r="T150" i="14"/>
  <c r="R150" i="14"/>
  <c r="P150" i="14"/>
  <c r="J150" i="14"/>
  <c r="BE150" i="14" s="1"/>
  <c r="BK149" i="14"/>
  <c r="BI149" i="14"/>
  <c r="BH149" i="14"/>
  <c r="BG149" i="14"/>
  <c r="BF149" i="14"/>
  <c r="BE149" i="14"/>
  <c r="T149" i="14"/>
  <c r="R149" i="14"/>
  <c r="P149" i="14"/>
  <c r="J149" i="14"/>
  <c r="BK148" i="14"/>
  <c r="BI148" i="14"/>
  <c r="BH148" i="14"/>
  <c r="BG148" i="14"/>
  <c r="BF148" i="14"/>
  <c r="T148" i="14"/>
  <c r="R148" i="14"/>
  <c r="P148" i="14"/>
  <c r="J148" i="14"/>
  <c r="BE148" i="14" s="1"/>
  <c r="BK147" i="14"/>
  <c r="BI147" i="14"/>
  <c r="BH147" i="14"/>
  <c r="BG147" i="14"/>
  <c r="BF147" i="14"/>
  <c r="T147" i="14"/>
  <c r="R147" i="14"/>
  <c r="P147" i="14"/>
  <c r="J147" i="14"/>
  <c r="BE147" i="14" s="1"/>
  <c r="BK146" i="14"/>
  <c r="BI146" i="14"/>
  <c r="BH146" i="14"/>
  <c r="BG146" i="14"/>
  <c r="BF146" i="14"/>
  <c r="T146" i="14"/>
  <c r="R146" i="14"/>
  <c r="P146" i="14"/>
  <c r="J146" i="14"/>
  <c r="BE146" i="14" s="1"/>
  <c r="BK145" i="14"/>
  <c r="BI145" i="14"/>
  <c r="BH145" i="14"/>
  <c r="BG145" i="14"/>
  <c r="BF145" i="14"/>
  <c r="T145" i="14"/>
  <c r="R145" i="14"/>
  <c r="P145" i="14"/>
  <c r="J145" i="14"/>
  <c r="BE145" i="14" s="1"/>
  <c r="BK144" i="14"/>
  <c r="BI144" i="14"/>
  <c r="BH144" i="14"/>
  <c r="BG144" i="14"/>
  <c r="BF144" i="14"/>
  <c r="T144" i="14"/>
  <c r="R144" i="14"/>
  <c r="P144" i="14"/>
  <c r="J144" i="14"/>
  <c r="BE144" i="14" s="1"/>
  <c r="BK143" i="14"/>
  <c r="BI143" i="14"/>
  <c r="BH143" i="14"/>
  <c r="BG143" i="14"/>
  <c r="BF143" i="14"/>
  <c r="T143" i="14"/>
  <c r="R143" i="14"/>
  <c r="P143" i="14"/>
  <c r="BE143" i="14"/>
  <c r="BK142" i="14"/>
  <c r="BI142" i="14"/>
  <c r="BH142" i="14"/>
  <c r="BG142" i="14"/>
  <c r="BF142" i="14"/>
  <c r="BE142" i="14"/>
  <c r="T142" i="14"/>
  <c r="R142" i="14"/>
  <c r="P142" i="14"/>
  <c r="J142" i="14"/>
  <c r="BK141" i="14"/>
  <c r="BI141" i="14"/>
  <c r="BH141" i="14"/>
  <c r="BG141" i="14"/>
  <c r="BF141" i="14"/>
  <c r="T141" i="14"/>
  <c r="T139" i="14" s="1"/>
  <c r="R141" i="14"/>
  <c r="P141" i="14"/>
  <c r="J141" i="14"/>
  <c r="BE141" i="14" s="1"/>
  <c r="BK140" i="14"/>
  <c r="BI140" i="14"/>
  <c r="BH140" i="14"/>
  <c r="BG140" i="14"/>
  <c r="BF140" i="14"/>
  <c r="T140" i="14"/>
  <c r="R140" i="14"/>
  <c r="P140" i="14"/>
  <c r="P139" i="14" s="1"/>
  <c r="J140" i="14"/>
  <c r="BE140" i="14" s="1"/>
  <c r="R139" i="14"/>
  <c r="R131" i="14" s="1"/>
  <c r="R130" i="14" s="1"/>
  <c r="BK138" i="14"/>
  <c r="BK137" i="14" s="1"/>
  <c r="J137" i="14" s="1"/>
  <c r="J99" i="14" s="1"/>
  <c r="BI138" i="14"/>
  <c r="BH138" i="14"/>
  <c r="BG138" i="14"/>
  <c r="BF138" i="14"/>
  <c r="T138" i="14"/>
  <c r="R138" i="14"/>
  <c r="P138" i="14"/>
  <c r="J138" i="14"/>
  <c r="BE138" i="14" s="1"/>
  <c r="T137" i="14"/>
  <c r="R137" i="14"/>
  <c r="P137" i="14"/>
  <c r="BK136" i="14"/>
  <c r="BI136" i="14"/>
  <c r="BH136" i="14"/>
  <c r="BG136" i="14"/>
  <c r="BF136" i="14"/>
  <c r="BE136" i="14"/>
  <c r="T136" i="14"/>
  <c r="R136" i="14"/>
  <c r="P136" i="14"/>
  <c r="J136" i="14"/>
  <c r="BK135" i="14"/>
  <c r="BI135" i="14"/>
  <c r="BH135" i="14"/>
  <c r="BG135" i="14"/>
  <c r="BF135" i="14"/>
  <c r="T135" i="14"/>
  <c r="R135" i="14"/>
  <c r="P135" i="14"/>
  <c r="BE135" i="14"/>
  <c r="BK134" i="14"/>
  <c r="BI134" i="14"/>
  <c r="BH134" i="14"/>
  <c r="BG134" i="14"/>
  <c r="BF134" i="14"/>
  <c r="T134" i="14"/>
  <c r="R134" i="14"/>
  <c r="P134" i="14"/>
  <c r="BE134" i="14"/>
  <c r="BK133" i="14"/>
  <c r="BI133" i="14"/>
  <c r="BH133" i="14"/>
  <c r="BG133" i="14"/>
  <c r="BF133" i="14"/>
  <c r="T133" i="14"/>
  <c r="R133" i="14"/>
  <c r="P133" i="14"/>
  <c r="BE133" i="14"/>
  <c r="BK132" i="14"/>
  <c r="BI132" i="14"/>
  <c r="BH132" i="14"/>
  <c r="BG132" i="14"/>
  <c r="BF132" i="14"/>
  <c r="T132" i="14"/>
  <c r="R132" i="14"/>
  <c r="P132" i="14"/>
  <c r="BE132" i="14"/>
  <c r="J126" i="14"/>
  <c r="J125" i="14"/>
  <c r="F123" i="14"/>
  <c r="E121" i="14"/>
  <c r="J92" i="14"/>
  <c r="J91" i="14"/>
  <c r="F89" i="14"/>
  <c r="E87" i="14"/>
  <c r="J37" i="14"/>
  <c r="J36" i="14"/>
  <c r="J35" i="14"/>
  <c r="J18" i="14"/>
  <c r="E18" i="14"/>
  <c r="F92" i="14" s="1"/>
  <c r="J17" i="14"/>
  <c r="J15" i="14"/>
  <c r="E15" i="14"/>
  <c r="F125" i="14" s="1"/>
  <c r="J14" i="14"/>
  <c r="J12" i="14"/>
  <c r="J89" i="14" s="1"/>
  <c r="E7" i="14"/>
  <c r="E119" i="14" s="1"/>
  <c r="E34" i="16" l="1"/>
  <c r="I71" i="1" s="1"/>
  <c r="J33" i="15"/>
  <c r="P126" i="15"/>
  <c r="BK132" i="15"/>
  <c r="J100" i="15" s="1"/>
  <c r="BK159" i="15"/>
  <c r="J159" i="15" s="1"/>
  <c r="J103" i="15" s="1"/>
  <c r="R132" i="15"/>
  <c r="R127" i="15" s="1"/>
  <c r="R126" i="15" s="1"/>
  <c r="BK169" i="14"/>
  <c r="J169" i="14" s="1"/>
  <c r="J104" i="14" s="1"/>
  <c r="BK165" i="14"/>
  <c r="J165" i="14" s="1"/>
  <c r="J102" i="14" s="1"/>
  <c r="J34" i="14"/>
  <c r="BK152" i="14"/>
  <c r="J152" i="14" s="1"/>
  <c r="J101" i="14" s="1"/>
  <c r="BK139" i="14"/>
  <c r="J139" i="14" s="1"/>
  <c r="J100" i="14" s="1"/>
  <c r="F37" i="14"/>
  <c r="F34" i="14"/>
  <c r="F35" i="14"/>
  <c r="F36" i="14"/>
  <c r="T126" i="15"/>
  <c r="J129" i="15"/>
  <c r="J99" i="15" s="1"/>
  <c r="J102" i="15"/>
  <c r="F91" i="14"/>
  <c r="E85" i="14"/>
  <c r="J123" i="14"/>
  <c r="BK127" i="15"/>
  <c r="J128" i="15"/>
  <c r="R168" i="14"/>
  <c r="R129" i="14" s="1"/>
  <c r="P131" i="14"/>
  <c r="P130" i="14" s="1"/>
  <c r="P129" i="14" s="1"/>
  <c r="T131" i="14"/>
  <c r="T130" i="14" s="1"/>
  <c r="T129" i="14" s="1"/>
  <c r="J33" i="14"/>
  <c r="T168" i="14"/>
  <c r="F126" i="14"/>
  <c r="F33" i="14"/>
  <c r="BK180" i="14"/>
  <c r="J180" i="14" s="1"/>
  <c r="J106" i="14" s="1"/>
  <c r="G45" i="1" l="1"/>
  <c r="H45" i="1" s="1"/>
  <c r="I45" i="1" s="1"/>
  <c r="BK131" i="14"/>
  <c r="BK130" i="14" s="1"/>
  <c r="J98" i="15"/>
  <c r="J127" i="15"/>
  <c r="J126" i="15" s="1"/>
  <c r="BK168" i="14"/>
  <c r="J168" i="14" s="1"/>
  <c r="J103" i="14" s="1"/>
  <c r="BK126" i="15"/>
  <c r="J131" i="14" l="1"/>
  <c r="J98" i="14" s="1"/>
  <c r="J97" i="15"/>
  <c r="J96" i="15"/>
  <c r="J30" i="15"/>
  <c r="J130" i="14"/>
  <c r="J97" i="14" s="1"/>
  <c r="BK129" i="14"/>
  <c r="J129" i="14" s="1"/>
  <c r="J39" i="15" l="1"/>
  <c r="I70" i="1"/>
  <c r="G44" i="1"/>
  <c r="J30" i="14"/>
  <c r="J96" i="14"/>
  <c r="J39" i="14" l="1"/>
  <c r="I69" i="1"/>
  <c r="I18" i="1" s="1"/>
  <c r="G43" i="1"/>
  <c r="H43" i="1" s="1"/>
  <c r="I43" i="1" s="1"/>
  <c r="H44" i="1"/>
  <c r="I44" i="1" s="1"/>
  <c r="K8" i="13"/>
  <c r="O8" i="13"/>
  <c r="Q8" i="13"/>
  <c r="G9" i="13"/>
  <c r="G8" i="13" s="1"/>
  <c r="I60" i="1" s="1"/>
  <c r="I9" i="13"/>
  <c r="I8" i="13" s="1"/>
  <c r="K9" i="13"/>
  <c r="O9" i="13"/>
  <c r="Q9" i="13"/>
  <c r="V9" i="13"/>
  <c r="V8" i="13" s="1"/>
  <c r="I10" i="13"/>
  <c r="O10" i="13"/>
  <c r="V10" i="13"/>
  <c r="G11" i="13"/>
  <c r="M11" i="13" s="1"/>
  <c r="M10" i="13" s="1"/>
  <c r="I11" i="13"/>
  <c r="K11" i="13"/>
  <c r="K10" i="13" s="1"/>
  <c r="O11" i="13"/>
  <c r="Q11" i="13"/>
  <c r="Q10" i="13" s="1"/>
  <c r="V11" i="13"/>
  <c r="G14" i="13"/>
  <c r="I62" i="1" s="1"/>
  <c r="I14" i="13"/>
  <c r="V14" i="13"/>
  <c r="G15" i="13"/>
  <c r="M15" i="13" s="1"/>
  <c r="M14" i="13" s="1"/>
  <c r="I15" i="13"/>
  <c r="K15" i="13"/>
  <c r="K14" i="13" s="1"/>
  <c r="O15" i="13"/>
  <c r="O14" i="13" s="1"/>
  <c r="Q15" i="13"/>
  <c r="Q14" i="13" s="1"/>
  <c r="V15" i="13"/>
  <c r="Q19" i="13"/>
  <c r="G20" i="13"/>
  <c r="M20" i="13" s="1"/>
  <c r="I20" i="13"/>
  <c r="I19" i="13" s="1"/>
  <c r="K20" i="13"/>
  <c r="O20" i="13"/>
  <c r="O19" i="13" s="1"/>
  <c r="Q20" i="13"/>
  <c r="V20" i="13"/>
  <c r="V19" i="13" s="1"/>
  <c r="G21" i="13"/>
  <c r="M21" i="13" s="1"/>
  <c r="I21" i="13"/>
  <c r="K21" i="13"/>
  <c r="O21" i="13"/>
  <c r="Q21" i="13"/>
  <c r="V21" i="13"/>
  <c r="G22" i="13"/>
  <c r="G19" i="13" s="1"/>
  <c r="I63" i="1" s="1"/>
  <c r="I22" i="13"/>
  <c r="K22" i="13"/>
  <c r="O22" i="13"/>
  <c r="Q22" i="13"/>
  <c r="V22" i="13"/>
  <c r="G23" i="13"/>
  <c r="M23" i="13" s="1"/>
  <c r="I23" i="13"/>
  <c r="K23" i="13"/>
  <c r="O23" i="13"/>
  <c r="Q23" i="13"/>
  <c r="V23" i="13"/>
  <c r="G24" i="13"/>
  <c r="M24" i="13" s="1"/>
  <c r="I24" i="13"/>
  <c r="K24" i="13"/>
  <c r="K19" i="13" s="1"/>
  <c r="O24" i="13"/>
  <c r="Q24" i="13"/>
  <c r="V24" i="13"/>
  <c r="G25" i="13"/>
  <c r="M25" i="13" s="1"/>
  <c r="I25" i="13"/>
  <c r="K25" i="13"/>
  <c r="O25" i="13"/>
  <c r="Q25" i="13"/>
  <c r="V25" i="13"/>
  <c r="O26" i="13"/>
  <c r="G27" i="13"/>
  <c r="G26" i="13" s="1"/>
  <c r="I64" i="1" s="1"/>
  <c r="I27" i="13"/>
  <c r="K27" i="13"/>
  <c r="O27" i="13"/>
  <c r="Q27" i="13"/>
  <c r="Q26" i="13" s="1"/>
  <c r="V27" i="13"/>
  <c r="V26" i="13" s="1"/>
  <c r="G28" i="13"/>
  <c r="M28" i="13" s="1"/>
  <c r="I28" i="13"/>
  <c r="K28" i="13"/>
  <c r="O28" i="13"/>
  <c r="Q28" i="13"/>
  <c r="V28" i="13"/>
  <c r="G29" i="13"/>
  <c r="M29" i="13" s="1"/>
  <c r="I29" i="13"/>
  <c r="K29" i="13"/>
  <c r="O29" i="13"/>
  <c r="Q29" i="13"/>
  <c r="V29" i="13"/>
  <c r="G30" i="13"/>
  <c r="M30" i="13" s="1"/>
  <c r="I30" i="13"/>
  <c r="K30" i="13"/>
  <c r="O30" i="13"/>
  <c r="Q30" i="13"/>
  <c r="V30" i="13"/>
  <c r="G31" i="13"/>
  <c r="M31" i="13" s="1"/>
  <c r="I31" i="13"/>
  <c r="I26" i="13" s="1"/>
  <c r="K31" i="13"/>
  <c r="O31" i="13"/>
  <c r="Q31" i="13"/>
  <c r="V31" i="13"/>
  <c r="G43" i="13"/>
  <c r="M43" i="13" s="1"/>
  <c r="I43" i="13"/>
  <c r="K43" i="13"/>
  <c r="K26" i="13" s="1"/>
  <c r="O43" i="13"/>
  <c r="Q43" i="13"/>
  <c r="V43" i="13"/>
  <c r="G44" i="13"/>
  <c r="M44" i="13" s="1"/>
  <c r="I44" i="13"/>
  <c r="K44" i="13"/>
  <c r="O44" i="13"/>
  <c r="Q44" i="13"/>
  <c r="V44" i="13"/>
  <c r="I48" i="13"/>
  <c r="K48" i="13"/>
  <c r="O48" i="13"/>
  <c r="G49" i="13"/>
  <c r="G48" i="13" s="1"/>
  <c r="I65" i="1" s="1"/>
  <c r="I49" i="13"/>
  <c r="K49" i="13"/>
  <c r="O49" i="13"/>
  <c r="Q49" i="13"/>
  <c r="Q48" i="13" s="1"/>
  <c r="V49" i="13"/>
  <c r="V48" i="13" s="1"/>
  <c r="O50" i="13"/>
  <c r="V50" i="13"/>
  <c r="G51" i="13"/>
  <c r="G50" i="13" s="1"/>
  <c r="I66" i="1" s="1"/>
  <c r="I51" i="13"/>
  <c r="K51" i="13"/>
  <c r="K50" i="13" s="1"/>
  <c r="O51" i="13"/>
  <c r="Q51" i="13"/>
  <c r="Q50" i="13" s="1"/>
  <c r="V51" i="13"/>
  <c r="G52" i="13"/>
  <c r="M52" i="13" s="1"/>
  <c r="I52" i="13"/>
  <c r="K52" i="13"/>
  <c r="O52" i="13"/>
  <c r="Q52" i="13"/>
  <c r="V52" i="13"/>
  <c r="G53" i="13"/>
  <c r="M53" i="13" s="1"/>
  <c r="I53" i="13"/>
  <c r="I50" i="13" s="1"/>
  <c r="K53" i="13"/>
  <c r="O53" i="13"/>
  <c r="Q53" i="13"/>
  <c r="V53" i="13"/>
  <c r="G55" i="13"/>
  <c r="M55" i="13" s="1"/>
  <c r="I55" i="13"/>
  <c r="K55" i="13"/>
  <c r="O55" i="13"/>
  <c r="Q55" i="13"/>
  <c r="V55" i="13"/>
  <c r="G56" i="13"/>
  <c r="M56" i="13" s="1"/>
  <c r="I56" i="13"/>
  <c r="K56" i="13"/>
  <c r="O56" i="13"/>
  <c r="Q56" i="13"/>
  <c r="V56" i="13"/>
  <c r="AE59" i="13"/>
  <c r="F42" i="1" s="1"/>
  <c r="BA23" i="12"/>
  <c r="BA21" i="12"/>
  <c r="BA16" i="12"/>
  <c r="BA14" i="12"/>
  <c r="BA12" i="12"/>
  <c r="BA10" i="12"/>
  <c r="G9" i="12"/>
  <c r="M9" i="12" s="1"/>
  <c r="I9" i="12"/>
  <c r="K9" i="12"/>
  <c r="K8" i="12" s="1"/>
  <c r="O9" i="12"/>
  <c r="Q9" i="12"/>
  <c r="V9" i="12"/>
  <c r="G11" i="12"/>
  <c r="M11" i="12" s="1"/>
  <c r="I11" i="12"/>
  <c r="K11" i="12"/>
  <c r="O11" i="12"/>
  <c r="Q11" i="12"/>
  <c r="V11" i="12"/>
  <c r="G13" i="12"/>
  <c r="M13" i="12" s="1"/>
  <c r="I13" i="12"/>
  <c r="K13" i="12"/>
  <c r="O13" i="12"/>
  <c r="Q13" i="12"/>
  <c r="V13" i="12"/>
  <c r="G15" i="12"/>
  <c r="M15" i="12" s="1"/>
  <c r="I15" i="12"/>
  <c r="K15" i="12"/>
  <c r="O15" i="12"/>
  <c r="Q15" i="12"/>
  <c r="V15" i="12"/>
  <c r="G17" i="12"/>
  <c r="M17" i="12" s="1"/>
  <c r="I17" i="12"/>
  <c r="K17" i="12"/>
  <c r="O17" i="12"/>
  <c r="Q17" i="12"/>
  <c r="V17" i="12"/>
  <c r="O19" i="12"/>
  <c r="Q19" i="12"/>
  <c r="V19" i="12"/>
  <c r="G20" i="12"/>
  <c r="M20" i="12" s="1"/>
  <c r="I20" i="12"/>
  <c r="I19" i="12" s="1"/>
  <c r="K20" i="12"/>
  <c r="O20" i="12"/>
  <c r="Q20" i="12"/>
  <c r="V20" i="12"/>
  <c r="G22" i="12"/>
  <c r="M22" i="12" s="1"/>
  <c r="I22" i="12"/>
  <c r="K22" i="12"/>
  <c r="K19" i="12" s="1"/>
  <c r="O22" i="12"/>
  <c r="Q22" i="12"/>
  <c r="V22" i="12"/>
  <c r="AE25" i="12"/>
  <c r="J28" i="1"/>
  <c r="J26" i="1"/>
  <c r="G38" i="1"/>
  <c r="F38" i="1"/>
  <c r="J23" i="1"/>
  <c r="J24" i="1"/>
  <c r="J25" i="1"/>
  <c r="J27" i="1"/>
  <c r="E24" i="1"/>
  <c r="E26" i="1"/>
  <c r="Q8" i="12" l="1"/>
  <c r="O8" i="12"/>
  <c r="I8" i="12"/>
  <c r="G8" i="12"/>
  <c r="V8" i="12"/>
  <c r="M49" i="13"/>
  <c r="M48" i="13" s="1"/>
  <c r="I17" i="1"/>
  <c r="M27" i="13"/>
  <c r="F40" i="1"/>
  <c r="M19" i="12"/>
  <c r="G19" i="12"/>
  <c r="I68" i="1" s="1"/>
  <c r="I20" i="1" s="1"/>
  <c r="M8" i="12"/>
  <c r="F41" i="1"/>
  <c r="F39" i="1"/>
  <c r="F46" i="1" s="1"/>
  <c r="G23" i="1" s="1"/>
  <c r="A23" i="1" s="1"/>
  <c r="M26" i="13"/>
  <c r="G10" i="13"/>
  <c r="I61" i="1" s="1"/>
  <c r="I16" i="1" s="1"/>
  <c r="M51" i="13"/>
  <c r="M50" i="13" s="1"/>
  <c r="M22" i="13"/>
  <c r="M19" i="13" s="1"/>
  <c r="M9" i="13"/>
  <c r="M8" i="13" s="1"/>
  <c r="AF59" i="13"/>
  <c r="G42" i="1" s="1"/>
  <c r="H42" i="1" s="1"/>
  <c r="I42" i="1" s="1"/>
  <c r="AF25" i="12"/>
  <c r="G25" i="12" l="1"/>
  <c r="I67" i="1"/>
  <c r="I72" i="1" s="1"/>
  <c r="J63" i="1" s="1"/>
  <c r="G59" i="13"/>
  <c r="G39" i="1"/>
  <c r="H39" i="1" s="1"/>
  <c r="I39" i="1" s="1"/>
  <c r="G41" i="1"/>
  <c r="I19" i="1"/>
  <c r="I21" i="1" s="1"/>
  <c r="G24" i="1"/>
  <c r="A24" i="1"/>
  <c r="J66" i="1" l="1"/>
  <c r="J64" i="1"/>
  <c r="J60" i="1"/>
  <c r="J65" i="1"/>
  <c r="J68" i="1"/>
  <c r="J62" i="1"/>
  <c r="J71" i="1"/>
  <c r="J61" i="1"/>
  <c r="J69" i="1"/>
  <c r="J67" i="1"/>
  <c r="J70" i="1"/>
  <c r="G46" i="1"/>
  <c r="H41" i="1"/>
  <c r="J72" i="1" l="1"/>
  <c r="G40" i="1"/>
  <c r="H40" i="1" s="1"/>
  <c r="I40" i="1" s="1"/>
  <c r="G25" i="1"/>
  <c r="G28" i="1"/>
  <c r="I41" i="1"/>
  <c r="I46" i="1" s="1"/>
  <c r="H46" i="1"/>
  <c r="A25" i="1" l="1"/>
  <c r="J44" i="1"/>
  <c r="J39" i="1"/>
  <c r="J42" i="1"/>
  <c r="J41" i="1"/>
  <c r="J43" i="1"/>
  <c r="J45" i="1"/>
  <c r="J40" i="1"/>
  <c r="J46" i="1" l="1"/>
  <c r="A26" i="1"/>
  <c r="G26" i="1"/>
  <c r="A27" i="1" s="1"/>
  <c r="G29" i="1" l="1"/>
  <c r="G27" i="1" s="1"/>
  <c r="A2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  <author>Pavel Veternik</author>
  </authors>
  <commentList>
    <comment ref="D11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00000000-0006-0000-0100-000004000000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 xr:uid="{00000000-0006-0000-0100-000005000000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 shapeId="0" xr:uid="{00000000-0006-0000-0100-000006000000}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Jan aUDA</author>
  </authors>
  <commentList>
    <comment ref="S6" authorId="0" shapeId="0" xr:uid="{9558EBBB-FD7A-48AE-8F25-668E24FD96B4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206500B8-73CD-45A0-BD5D-32FCF6940ABD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Jan aUDA</author>
  </authors>
  <commentList>
    <comment ref="S6" authorId="0" shapeId="0" xr:uid="{5EEE6F22-7D67-4965-85FD-B0E684470D0D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FA562F99-911A-4481-9962-ED0536225B48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<sst xmlns="http://schemas.openxmlformats.org/spreadsheetml/2006/main" count="2128" uniqueCount="696">
  <si>
    <t>%</t>
  </si>
  <si>
    <t>Cena celkem</t>
  </si>
  <si>
    <t>Za zhotovitele</t>
  </si>
  <si>
    <t>Za objednatele</t>
  </si>
  <si>
    <t>Položkový rozpočet stavby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</si>
  <si>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</si>
  <si>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</si>
  <si>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</si>
  <si>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</si>
  <si>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</si>
  <si>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</si>
  <si>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</si>
  <si>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</si>
  <si>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</si>
  <si>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</si>
  <si>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</si>
  <si>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</si>
  <si>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</si>
  <si>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</si>
  <si>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</si>
  <si>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</si>
  <si>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</si>
  <si>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</si>
  <si>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</si>
  <si>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</si>
  <si>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</si>
  <si>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</si>
  <si>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</si>
  <si>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</si>
  <si>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</si>
  <si>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</si>
  <si>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</si>
  <si>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</si>
  <si>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</si>
  <si>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</si>
  <si>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</si>
  <si>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</si>
  <si>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</si>
  <si>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</si>
  <si>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</si>
  <si>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</si>
  <si>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</si>
  <si>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</si>
  <si>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42</t>
  </si>
  <si>
    <t>Klinika Dětské Onkologie JIP 31</t>
  </si>
  <si>
    <t>Stavba</t>
  </si>
  <si>
    <t>01</t>
  </si>
  <si>
    <t>Obekt C</t>
  </si>
  <si>
    <t>001</t>
  </si>
  <si>
    <t>VRN</t>
  </si>
  <si>
    <t>SO 01 Stavební</t>
  </si>
  <si>
    <t>Celkem za stavbu</t>
  </si>
  <si>
    <t>CZK</t>
  </si>
  <si>
    <t>#POPS</t>
  </si>
  <si>
    <t>Popis stavby: 42 - Klinika Dětské Onkologie JIP 31</t>
  </si>
  <si>
    <t>#POPO</t>
  </si>
  <si>
    <t>Popis objektu: 01 - Obekt C</t>
  </si>
  <si>
    <t>#POPR</t>
  </si>
  <si>
    <t>Popis rozpočtu: 001 - VRN</t>
  </si>
  <si>
    <t>Popis rozpočtu: 01 - SO 01 Stavební</t>
  </si>
  <si>
    <t>Rekapitulace dílů</t>
  </si>
  <si>
    <t>Typ dílu</t>
  </si>
  <si>
    <t>94</t>
  </si>
  <si>
    <t>Lešení a stavební výtahy</t>
  </si>
  <si>
    <t>95</t>
  </si>
  <si>
    <t>Dokončovací konstrukce na pozemních stavbách</t>
  </si>
  <si>
    <t>99</t>
  </si>
  <si>
    <t>Staveništní přesun hmot</t>
  </si>
  <si>
    <t>728</t>
  </si>
  <si>
    <t>Vzduchotechnika</t>
  </si>
  <si>
    <t>767</t>
  </si>
  <si>
    <t>Konstrukce zámečnické</t>
  </si>
  <si>
    <t>M22</t>
  </si>
  <si>
    <t>Montáž sdělovací a zabezp. techniky</t>
  </si>
  <si>
    <t>D96</t>
  </si>
  <si>
    <t>Přesuny suti a vybouraných hmot</t>
  </si>
  <si>
    <t>PSU</t>
  </si>
  <si>
    <t>VN</t>
  </si>
  <si>
    <t>ON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</si>
  <si>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</si>
  <si>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</si>
  <si>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</si>
  <si>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</si>
  <si>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</si>
  <si>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</si>
  <si>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</si>
  <si>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</si>
  <si>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</si>
  <si>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</si>
  <si>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</si>
  <si>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</si>
  <si>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</si>
  <si>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</si>
  <si>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</si>
  <si>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</si>
  <si>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</si>
  <si>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</si>
  <si>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</si>
  <si>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</si>
  <si>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</si>
  <si>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</si>
  <si>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</si>
  <si>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</si>
  <si>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</si>
  <si>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Stav položky</t>
  </si>
  <si>
    <t>Díl:</t>
  </si>
  <si>
    <t>DIL</t>
  </si>
  <si>
    <t>005121010R</t>
  </si>
  <si>
    <t>Vybudování zařízení staveniště</t>
  </si>
  <si>
    <t>Soubor</t>
  </si>
  <si>
    <t>RTS 25/ II</t>
  </si>
  <si>
    <t>Indiv</t>
  </si>
  <si>
    <t>Běžná</t>
  </si>
  <si>
    <t>POL99_8</t>
  </si>
  <si>
    <t>Náklady spojené se zřízením přípojek energií k objektům zařízení staveniště, vybudování případných měřících odběrných míst a zřízení, případná příprava území pro objekty zařízení staveniště a vlastní vybudování objektů zařízení staveniště.</t>
  </si>
  <si>
    <t>POP</t>
  </si>
  <si>
    <t>005121020R</t>
  </si>
  <si>
    <t xml:space="preserve">Provoz zařízení staveniště </t>
  </si>
  <si>
    <t>Náklady na vybavení objektů zařízení staveniště, ostraha staveniště,  náklady na energie spotřebované dodavatelem v rámci provozu zařízení staveniště, náklady na potřebný úklid v prostorách zařízení staveniště, náklady na nutnou údržbu a opravy na objektech zařízení staveniště a na přípojkách energií.</t>
  </si>
  <si>
    <t>005121030R</t>
  </si>
  <si>
    <t>Odstranění zařízení staveniště</t>
  </si>
  <si>
    <t>Odstranění objektů zařízení staveniště včetně přípojek energií a jejich odvoz. Položka zahrnuje i náklady na úpravu povrchů po odstranění zařízení staveniště a úklid ploch, na kterých bylo zařízení staveniště provozováno.</t>
  </si>
  <si>
    <t>005122010R</t>
  </si>
  <si>
    <t xml:space="preserve">Provoz objednatele </t>
  </si>
  <si>
    <t>005124010R</t>
  </si>
  <si>
    <t>Koordinační činnost</t>
  </si>
  <si>
    <t>Koordinace stavebních a technologických dodávek stavby.</t>
  </si>
  <si>
    <t>005211080R</t>
  </si>
  <si>
    <t xml:space="preserve">Bezpečnostní a hygienická opatření na staveništi </t>
  </si>
  <si>
    <t>Náklady na ochranu staveniště před vstupem nepovolaných osob, včetně příslušného značení, náklady na osvětlení staveniště, náklady na vypracování potřebné dokumentace pro provoz staveniště z hlediska požární ochrany (požární řád a poplachová směrnice) a z hlediska provozu staveniště (provozně dopravní řád).</t>
  </si>
  <si>
    <t>005241010R</t>
  </si>
  <si>
    <t xml:space="preserve">Dokumentace skutečného provedení </t>
  </si>
  <si>
    <t>Náklady na vyhotovení dokumentace skutečného provedení stavby a její předání objednateli v požadované formě a požadovaném počtu.</t>
  </si>
  <si>
    <t>SUM</t>
  </si>
  <si>
    <t>Poznámky uchazeče k zadání</t>
  </si>
  <si>
    <t>POPUZIV</t>
  </si>
  <si>
    <t>END</t>
  </si>
  <si>
    <t>941955001R00</t>
  </si>
  <si>
    <t>Lešení lehké pomocné, výška podlahy do 1,2 m</t>
  </si>
  <si>
    <t>m2</t>
  </si>
  <si>
    <t>Práce</t>
  </si>
  <si>
    <t>POL1_</t>
  </si>
  <si>
    <t>952901111R00</t>
  </si>
  <si>
    <t>Vyčištění budov o výšce podlaží do 4 m</t>
  </si>
  <si>
    <t>vlastní pokoje : 95,70335</t>
  </si>
  <si>
    <t>VV</t>
  </si>
  <si>
    <t>dotčené prostory : 50</t>
  </si>
  <si>
    <t>999281145R00</t>
  </si>
  <si>
    <t>Přesun hmot pro opravy a údržbu do v. 6 m, nošením</t>
  </si>
  <si>
    <t>t</t>
  </si>
  <si>
    <t>0,115</t>
  </si>
  <si>
    <t>0,00583</t>
  </si>
  <si>
    <t>0,03158</t>
  </si>
  <si>
    <t>728412114R00</t>
  </si>
  <si>
    <t>Montáž anemostatu čtyřhranného do 0,5 m2</t>
  </si>
  <si>
    <t>kus</t>
  </si>
  <si>
    <t>728412812R00</t>
  </si>
  <si>
    <t>Demontáž anemostatu čtyřhranného do 0,35 m2</t>
  </si>
  <si>
    <t>998728202R00</t>
  </si>
  <si>
    <t>Přesun hmot pro vzduchotechniku, v objektech výšky do 12 m</t>
  </si>
  <si>
    <t>728RX1</t>
  </si>
  <si>
    <t>Demontáž a likvidace HEPA filtru H13 rozměru 60x60 do kazetového podhledu</t>
  </si>
  <si>
    <t xml:space="preserve">ks    </t>
  </si>
  <si>
    <t>Vlastní</t>
  </si>
  <si>
    <t>728RX2</t>
  </si>
  <si>
    <t>Dodávka a montáž HEPA filtru ozn. H13 do kaz. stropu 60x60</t>
  </si>
  <si>
    <t>4297268060R</t>
  </si>
  <si>
    <t>Anemostat vířivý DFR-A 600 x 16 S</t>
  </si>
  <si>
    <t>SPCM</t>
  </si>
  <si>
    <t>Specifikace</t>
  </si>
  <si>
    <t>POL3_</t>
  </si>
  <si>
    <t>767581803R00</t>
  </si>
  <si>
    <t>Demontáž podhledů - tvarovaných plechů</t>
  </si>
  <si>
    <t>767582800R00</t>
  </si>
  <si>
    <t>Demontáž podhledů - roštů</t>
  </si>
  <si>
    <t>767996801R00</t>
  </si>
  <si>
    <t>Demontáž atypických ocelových konstr. do 50 kg</t>
  </si>
  <si>
    <t>kg</t>
  </si>
  <si>
    <t>998767202R00</t>
  </si>
  <si>
    <t>Přesun hmot pro zámečnické konstrukce, v objektech výšky do 12 m</t>
  </si>
  <si>
    <t>767586407RX1</t>
  </si>
  <si>
    <t>Podhled kovový Armstrong, hrana CLIP-IN kazety Q-clip F 600x600 Metal Plain tl. 33 mm, U - profil + DP12 A profil, kazety do nemocničního pr</t>
  </si>
  <si>
    <t>Dodávka a montáž kazet.</t>
  </si>
  <si>
    <t>D.C.2.13 : 3,765*3,305</t>
  </si>
  <si>
    <t>D.C.2.14 : 3,765*3,26</t>
  </si>
  <si>
    <t>D.C.2.15 : 6,215*3,6</t>
  </si>
  <si>
    <t>3,745*1,09</t>
  </si>
  <si>
    <t>3,745*2,335</t>
  </si>
  <si>
    <t>2,335*2,1/2</t>
  </si>
  <si>
    <t>D.C.2.17 : 5,75*3,120</t>
  </si>
  <si>
    <t>3,775*1,055</t>
  </si>
  <si>
    <t>3,775*2,365</t>
  </si>
  <si>
    <t>2,365*2,1/2</t>
  </si>
  <si>
    <t>767RX1</t>
  </si>
  <si>
    <t>Demontáž a opětovná montáž krytů VZT 60x60 z Pz plechu kotvených na závitové tyče v podhledu</t>
  </si>
  <si>
    <t>767RX2</t>
  </si>
  <si>
    <t>Demontáž a opětovná montáž kazet podhledu 60x60, pro kabelovou trasu  podhled se skrytým roštěm</t>
  </si>
  <si>
    <t>D.C.2.11 : 13*2</t>
  </si>
  <si>
    <t>D.C.2.08 : 3*2</t>
  </si>
  <si>
    <t>D.C.2.28 : 6*2</t>
  </si>
  <si>
    <t>M22RX1</t>
  </si>
  <si>
    <t>Demontáž a opětovná montáž EPS čidla</t>
  </si>
  <si>
    <t>979082212R00</t>
  </si>
  <si>
    <t>Vodorovná doprava suti po suchu do 50 m</t>
  </si>
  <si>
    <t>979011211R00</t>
  </si>
  <si>
    <t>Svislá doprava suti a vybour. hmot za 2.NP nošením</t>
  </si>
  <si>
    <t>979081111R00</t>
  </si>
  <si>
    <t>Odvoz suti a vybour. hmot na skládku do 1 km</t>
  </si>
  <si>
    <t>Včetně naložení na dopravní prostředek a složení na skládku, bez poplatku za skládku.</t>
  </si>
  <si>
    <t>979081121R00</t>
  </si>
  <si>
    <t>Příplatek k odvozu za každý další 1 km</t>
  </si>
  <si>
    <t>979990144R00</t>
  </si>
  <si>
    <t>Poplatek za uložení suti - minerální vata, skupina odpadu 170604</t>
  </si>
  <si>
    <t>kategorie 17 06 03 izolační materiály, které jsou, nebo obsahují nebezpečné látky</t>
  </si>
  <si>
    <t>Silnorpoud</t>
  </si>
  <si>
    <t>Elektronické komunikace</t>
  </si>
  <si>
    <t>Mediplyny</t>
  </si>
  <si>
    <t>&gt;&gt;  skryté sloupce  &lt;&lt;</t>
  </si>
  <si>
    <t>{e7ddcbd1-19de-4938-afef-77289538f0e8}</t>
  </si>
  <si>
    <t>2</t>
  </si>
  <si>
    <t>KRYCÍ LIST SOUPISU PRACÍ</t>
  </si>
  <si>
    <t>v ---  níže se nacházejí doplnkové a pomocné údaje k sestavám  --- v</t>
  </si>
  <si>
    <t>False</t>
  </si>
  <si>
    <t>Objekt:</t>
  </si>
  <si>
    <t>1. - TPS - Silnoproud</t>
  </si>
  <si>
    <t>KSO:</t>
  </si>
  <si>
    <t/>
  </si>
  <si>
    <t>CC-CZ:</t>
  </si>
  <si>
    <t>Místo:</t>
  </si>
  <si>
    <t xml:space="preserve"> </t>
  </si>
  <si>
    <t>Datum:</t>
  </si>
  <si>
    <t>Zadavatel:</t>
  </si>
  <si>
    <t>IČ:</t>
  </si>
  <si>
    <t>06611109</t>
  </si>
  <si>
    <t>Oldřich Střítecký</t>
  </si>
  <si>
    <t>Zpracovatel:</t>
  </si>
  <si>
    <t>PK Střítecký</t>
  </si>
  <si>
    <t>Poznámka:</t>
  </si>
  <si>
    <t>Cena bez DPH</t>
  </si>
  <si>
    <t>Základ daně</t>
  </si>
  <si>
    <t>Sazba daně</t>
  </si>
  <si>
    <t>Výše daně</t>
  </si>
  <si>
    <t>základní</t>
  </si>
  <si>
    <t>snížená</t>
  </si>
  <si>
    <t>zákl. přenesená</t>
  </si>
  <si>
    <t>sníž. přenesená</t>
  </si>
  <si>
    <t>nulová</t>
  </si>
  <si>
    <t>Projektant</t>
  </si>
  <si>
    <t>Zpracovatel</t>
  </si>
  <si>
    <t>Datum a podpis:</t>
  </si>
  <si>
    <t>Razítko</t>
  </si>
  <si>
    <t>Objednavatel</t>
  </si>
  <si>
    <t>Zhotovitel</t>
  </si>
  <si>
    <t>REKAPITULACE ČLENĚNÍ SOUPISU PRACÍ</t>
  </si>
  <si>
    <t>Kód dílu - Popis</t>
  </si>
  <si>
    <t>Cena celkem [CZK]</t>
  </si>
  <si>
    <t>Náklady ze soupisu prací</t>
  </si>
  <si>
    <t>-1</t>
  </si>
  <si>
    <t>PSV - Práce a dodávky PSV</t>
  </si>
  <si>
    <t xml:space="preserve">    741 - Elektroinstalace - silnoproud</t>
  </si>
  <si>
    <t xml:space="preserve">      ROZ-01 - Rozvaděče</t>
  </si>
  <si>
    <t xml:space="preserve">      KAB-01 - Kabeláž</t>
  </si>
  <si>
    <t xml:space="preserve">      PRS-01 - Přístroje</t>
  </si>
  <si>
    <t xml:space="preserve">      QSV-1 - Svítidla</t>
  </si>
  <si>
    <t>M - Práce a dodávky M</t>
  </si>
  <si>
    <t xml:space="preserve">    46-M - Zemní práce při extr.mont.pracích</t>
  </si>
  <si>
    <t xml:space="preserve">    58-M - Revize vyhrazených technických zařízení</t>
  </si>
  <si>
    <t>VRN - Vedlejší rozpočtové náklady</t>
  </si>
  <si>
    <t xml:space="preserve">    VRN1 - Průzkumné, geodetické a projektové práce</t>
  </si>
  <si>
    <t xml:space="preserve">    VRN4 - Inženýrská činnost</t>
  </si>
  <si>
    <t xml:space="preserve">    VRN9 - Ostatní náklady</t>
  </si>
  <si>
    <t>SOUPIS PRACÍ</t>
  </si>
  <si>
    <t>PČ</t>
  </si>
  <si>
    <t>Typ</t>
  </si>
  <si>
    <t>Kód</t>
  </si>
  <si>
    <t>Popis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</si>
  <si>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</si>
  <si>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</si>
  <si>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</si>
  <si>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</si>
  <si>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</si>
  <si>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</si>
  <si>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</si>
  <si>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</si>
  <si>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</si>
  <si>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D</t>
  </si>
  <si>
    <t>Práce a dodávky PSV</t>
  </si>
  <si>
    <t>1</t>
  </si>
  <si>
    <t>0</t>
  </si>
  <si>
    <t>ROZPOCET</t>
  </si>
  <si>
    <t>741</t>
  </si>
  <si>
    <t>Elektroinstalace - silnoproud</t>
  </si>
  <si>
    <t>K</t>
  </si>
  <si>
    <t>741121811</t>
  </si>
  <si>
    <t>Demontáž šňůra Cu lehká a střední do 37 žil uložená volně</t>
  </si>
  <si>
    <t>m</t>
  </si>
  <si>
    <t>4</t>
  </si>
  <si>
    <t>256682245</t>
  </si>
  <si>
    <t>741122851</t>
  </si>
  <si>
    <t>Demontáž kabel Cu plný kulatý žíla 2x1,5 až 6 mm2, 3x1,5 až 10 mm2, 4x1,5 až 10 mm2, 5x1,5 až 6 mm2, 7x1,5 až 4 mm2, 12x1,5 mm2 uložený volně</t>
  </si>
  <si>
    <t>-660792026</t>
  </si>
  <si>
    <t>3</t>
  </si>
  <si>
    <t>741371851</t>
  </si>
  <si>
    <t>Demontáž svítidla bytového se standardní paticí vestavného do 0,09 m2 bez zachováním funkčnosti</t>
  </si>
  <si>
    <t>1426217081</t>
  </si>
  <si>
    <t>741911852</t>
  </si>
  <si>
    <t>Demontáž závěs kabelový hřebenový do 10 kabelů</t>
  </si>
  <si>
    <t>-1223363027</t>
  </si>
  <si>
    <t>5</t>
  </si>
  <si>
    <t>741922821</t>
  </si>
  <si>
    <t>Demontáž přepážka - ucpávka v kabelovém kanálu neprůchozím</t>
  </si>
  <si>
    <t>881334865</t>
  </si>
  <si>
    <t>ROZ-01</t>
  </si>
  <si>
    <t>Rozvaděče</t>
  </si>
  <si>
    <t>6</t>
  </si>
  <si>
    <t>414545.R</t>
  </si>
  <si>
    <t>Úprava rozvaděče RL2, překabelování</t>
  </si>
  <si>
    <t>16</t>
  </si>
  <si>
    <t>1446151639</t>
  </si>
  <si>
    <t>KAB-01</t>
  </si>
  <si>
    <t>Kabeláž</t>
  </si>
  <si>
    <t>7</t>
  </si>
  <si>
    <t>741120001</t>
  </si>
  <si>
    <t>Montáž vodič Cu izolovaný plný a laněný žíla 0,35-6 mm2 pod omítku (CY)</t>
  </si>
  <si>
    <t>92341033</t>
  </si>
  <si>
    <t>8</t>
  </si>
  <si>
    <t>M</t>
  </si>
  <si>
    <t>34140825</t>
  </si>
  <si>
    <t>vodič propojovací jádro Cu plné izolace PVC 450/750V (H07V-U) 1x4mm2</t>
  </si>
  <si>
    <t>32</t>
  </si>
  <si>
    <t>592063896</t>
  </si>
  <si>
    <t>9</t>
  </si>
  <si>
    <t>34140826</t>
  </si>
  <si>
    <t>vodič propojovací jádro Cu plné izolace PVC 450/750V (H07V-U) 1x6mm2</t>
  </si>
  <si>
    <t>-658220119</t>
  </si>
  <si>
    <t>10</t>
  </si>
  <si>
    <t>741120003</t>
  </si>
  <si>
    <t>Montáž vodič Cu izolovaný plný a laněný žíla 10-16 mm2 pod omítku (např. CY)</t>
  </si>
  <si>
    <t>-1931700614</t>
  </si>
  <si>
    <t>11</t>
  </si>
  <si>
    <t>34141028</t>
  </si>
  <si>
    <t>vodič propojovací flexibilní jádro Cu lanované izolace PVC 450/750V (H07V-K) 1x10mm2</t>
  </si>
  <si>
    <t>607877599</t>
  </si>
  <si>
    <t>12</t>
  </si>
  <si>
    <t>741122211</t>
  </si>
  <si>
    <t>Montáž kabel Cu plný kulatý žíla 3x1,5 až 6 mm2 uložený volně (např. CYKY)</t>
  </si>
  <si>
    <t>196655965</t>
  </si>
  <si>
    <t>13</t>
  </si>
  <si>
    <t>34111632.R</t>
  </si>
  <si>
    <t>kabel silový oheň retardující bezhalogenový reakce na oheň B2cas1d1a1 jádro Cu 0,6/1kV (1-CSKH-R) 3x1,5mm2</t>
  </si>
  <si>
    <t>-844779892</t>
  </si>
  <si>
    <t>14</t>
  </si>
  <si>
    <t>741130001-RR</t>
  </si>
  <si>
    <t>Ukončení kabel izolovaný do 2,5mm2 v rozváděči nebo na přístroji</t>
  </si>
  <si>
    <t>1162075087</t>
  </si>
  <si>
    <t>15</t>
  </si>
  <si>
    <t>741910611</t>
  </si>
  <si>
    <t>Montáž příchytka kovová pro kabelové lávky a žebříky kabel D do 40 mm</t>
  </si>
  <si>
    <t>1826619221</t>
  </si>
  <si>
    <t>34575493-RR1.0</t>
  </si>
  <si>
    <t>protipožární kabelové příchytky P90</t>
  </si>
  <si>
    <t>-704700222</t>
  </si>
  <si>
    <t>17</t>
  </si>
  <si>
    <t>741920031</t>
  </si>
  <si>
    <t>Montáž se zhotovením ucpávka kabelových tras</t>
  </si>
  <si>
    <t>376180584</t>
  </si>
  <si>
    <t>18</t>
  </si>
  <si>
    <t>16784531-R01</t>
  </si>
  <si>
    <t>Požární ucpávka (pěna,malta)</t>
  </si>
  <si>
    <t>202329051</t>
  </si>
  <si>
    <t>PRS-01</t>
  </si>
  <si>
    <t>Přístroje</t>
  </si>
  <si>
    <t>19</t>
  </si>
  <si>
    <t>741112061</t>
  </si>
  <si>
    <t>Montáž krabice přístrojová zapuštěná plastová kruhová</t>
  </si>
  <si>
    <t>-33239332</t>
  </si>
  <si>
    <t>20</t>
  </si>
  <si>
    <t>34571451</t>
  </si>
  <si>
    <t>krabice pod omítku PVC přístrojová kruhová D 70mm hluboká</t>
  </si>
  <si>
    <t>533840380</t>
  </si>
  <si>
    <t>21</t>
  </si>
  <si>
    <t>741231012.R</t>
  </si>
  <si>
    <t>Montáž svorkovnice do krabice - ochranná</t>
  </si>
  <si>
    <t>680949864</t>
  </si>
  <si>
    <t>22</t>
  </si>
  <si>
    <t>6876841.R</t>
  </si>
  <si>
    <t>Krabice s ekvipotencionální svorkovnicí</t>
  </si>
  <si>
    <t>342809727</t>
  </si>
  <si>
    <t>23</t>
  </si>
  <si>
    <t>741310101</t>
  </si>
  <si>
    <t>Montáž vypínač (polo)zapuštěný bezšroubové připojení 1-jednopólový</t>
  </si>
  <si>
    <t>1212429796</t>
  </si>
  <si>
    <t>24</t>
  </si>
  <si>
    <t>34539010</t>
  </si>
  <si>
    <t>Spínač jednopólový, řazení 1, 1So bezšroubové svorky</t>
  </si>
  <si>
    <t>1033892435</t>
  </si>
  <si>
    <t>25</t>
  </si>
  <si>
    <t>741310121</t>
  </si>
  <si>
    <t>Montáž přepínač (polo)zapuštěný bezšroubové připojení 5-seriový</t>
  </si>
  <si>
    <t>793795129</t>
  </si>
  <si>
    <t>26</t>
  </si>
  <si>
    <t>34539012</t>
  </si>
  <si>
    <t>Přepínač sériový, řazení 5 bezšroubové svorky</t>
  </si>
  <si>
    <t>-2012171336</t>
  </si>
  <si>
    <t>27</t>
  </si>
  <si>
    <t>741313001</t>
  </si>
  <si>
    <t>Montáž zásuvka (polo)zapuštěná bezšroubové připojení 2P+PE se zapojením vodičů</t>
  </si>
  <si>
    <t>-1980666499</t>
  </si>
  <si>
    <t>28</t>
  </si>
  <si>
    <t>ABB.0002475.URS</t>
  </si>
  <si>
    <t>zásuvka 1násobná 16A</t>
  </si>
  <si>
    <t>1711481184</t>
  </si>
  <si>
    <t>29</t>
  </si>
  <si>
    <t>741313005</t>
  </si>
  <si>
    <t>Montáž zásuvka (polo)zapuštěná bezšroubové připojení 2P + PE s přepěťovou ochranou</t>
  </si>
  <si>
    <t>1390768337</t>
  </si>
  <si>
    <t>30</t>
  </si>
  <si>
    <t>34555244</t>
  </si>
  <si>
    <t>Zásuvka zápustná jednonásobná s optickou přepěťovou ochranou, krytka s clonkami, bezšroubové svorky</t>
  </si>
  <si>
    <t>-1827345064</t>
  </si>
  <si>
    <t>QSV-1</t>
  </si>
  <si>
    <t>Svítidla</t>
  </si>
  <si>
    <t>31</t>
  </si>
  <si>
    <t>741372061-R01.1</t>
  </si>
  <si>
    <t>Montáž LED svítidlo</t>
  </si>
  <si>
    <t>1198627979</t>
  </si>
  <si>
    <t>13152-A</t>
  </si>
  <si>
    <t>Led panel vestavný do rastrového podhledu 600x600, 36W 4000K, stmívatelný DALI, vysoký index podání barev RA&gt;90,  světlovodivý translucentní difuzer, vhodný pro zdravotnická zařízení. Pro světelně technický výpočet bylo použito svítidlo PROFILUX ELS6060B2</t>
  </si>
  <si>
    <t>-1524971081</t>
  </si>
  <si>
    <t>Práce a dodávky M</t>
  </si>
  <si>
    <t>46-M</t>
  </si>
  <si>
    <t>Zemní práce při extr.mont.pracích</t>
  </si>
  <si>
    <t>33</t>
  </si>
  <si>
    <t>460941223</t>
  </si>
  <si>
    <t>Vyplnění a omítnutí rýh při elektroinstalacích ve stěnách hloubky do 5 cm a šířky do 10 cm</t>
  </si>
  <si>
    <t>64</t>
  </si>
  <si>
    <t>-741759612</t>
  </si>
  <si>
    <t>34</t>
  </si>
  <si>
    <t>468081322</t>
  </si>
  <si>
    <t>Vybourání otvorů pro elektroinstalace ve zdivu cihelném plochy do 0,09 m2, tloušťky do 30 cm</t>
  </si>
  <si>
    <t>2080202595</t>
  </si>
  <si>
    <t>35</t>
  </si>
  <si>
    <t>468111212</t>
  </si>
  <si>
    <t>Frézování drážek pro vodiče ve stěnách z dutých cihel nebo tvárnic do 5x5 cm</t>
  </si>
  <si>
    <t>-1596215766</t>
  </si>
  <si>
    <t>36</t>
  </si>
  <si>
    <t>469971111</t>
  </si>
  <si>
    <t>Svislá doprava suti a vybouraných hmot při elektromontážích za první podlaží</t>
  </si>
  <si>
    <t>-544250615</t>
  </si>
  <si>
    <t>37</t>
  </si>
  <si>
    <t>469971121</t>
  </si>
  <si>
    <t>Příplatek ke svislé dopravě suti a vybouraných hmot při elektromontážích za každé další podlaží</t>
  </si>
  <si>
    <t>293389216</t>
  </si>
  <si>
    <t>38</t>
  </si>
  <si>
    <t>469972111</t>
  </si>
  <si>
    <t>Odvoz suti a vybouraných hmot při elektromontážích do 1 km</t>
  </si>
  <si>
    <t>-1739462291</t>
  </si>
  <si>
    <t>39</t>
  </si>
  <si>
    <t>469972121</t>
  </si>
  <si>
    <t>Příplatek k odvozu suti a vybouraných hmot při elektromontážích za každý další 1 km</t>
  </si>
  <si>
    <t>690411057</t>
  </si>
  <si>
    <t>40</t>
  </si>
  <si>
    <t>469973113</t>
  </si>
  <si>
    <t>Poplatek za uložení na skládce (skládkovné) stavebního odpadu cihelného kód odpadu 17 01 02</t>
  </si>
  <si>
    <t>-73516946</t>
  </si>
  <si>
    <t>58-M</t>
  </si>
  <si>
    <t>Revize vyhrazených technických zařízení</t>
  </si>
  <si>
    <t>41</t>
  </si>
  <si>
    <t>580103001</t>
  </si>
  <si>
    <t>Revize elektroinstalace</t>
  </si>
  <si>
    <t>965140430</t>
  </si>
  <si>
    <t>Vedlejší rozpočtové náklady</t>
  </si>
  <si>
    <t>VRN1</t>
  </si>
  <si>
    <t>Průzkumné, geodetické a projektové práce</t>
  </si>
  <si>
    <t>013254000</t>
  </si>
  <si>
    <t>Dokumentace skutečného provedení stavby</t>
  </si>
  <si>
    <t>1024</t>
  </si>
  <si>
    <t>1633553749</t>
  </si>
  <si>
    <t>VRN4</t>
  </si>
  <si>
    <t>Inženýrská činnost</t>
  </si>
  <si>
    <t>43</t>
  </si>
  <si>
    <t>041203000</t>
  </si>
  <si>
    <t>Technický dozor investora</t>
  </si>
  <si>
    <t>h</t>
  </si>
  <si>
    <t>-1575186259</t>
  </si>
  <si>
    <t>44</t>
  </si>
  <si>
    <t>043002000</t>
  </si>
  <si>
    <t>Zkoušky a ostatní měření</t>
  </si>
  <si>
    <t>1193589949</t>
  </si>
  <si>
    <t>45</t>
  </si>
  <si>
    <t>045002000</t>
  </si>
  <si>
    <t>Kompletační a koordinační činnost</t>
  </si>
  <si>
    <t>-792436392</t>
  </si>
  <si>
    <t>VRN9</t>
  </si>
  <si>
    <t>46</t>
  </si>
  <si>
    <t>091003000</t>
  </si>
  <si>
    <t>Ostatní náklady bez rozlišení</t>
  </si>
  <si>
    <t>1336552406</t>
  </si>
  <si>
    <t>{e367f740-839e-434a-acf0-5318d72e925b}</t>
  </si>
  <si>
    <t>2. - TPS - Elektronické komunikace</t>
  </si>
  <si>
    <t xml:space="preserve">    742 - Elektroinstalace - slaboproud</t>
  </si>
  <si>
    <t xml:space="preserve">      SSPS-01 - Elektronický systém volání sestra-pacient</t>
  </si>
  <si>
    <t xml:space="preserve">      SKS-01 - Strukturovaný kabelážní systém</t>
  </si>
  <si>
    <t>Montáž příchytka plastová pro kabeláž přiznanou</t>
  </si>
  <si>
    <t>1530834315</t>
  </si>
  <si>
    <t>kabelové příchytky</t>
  </si>
  <si>
    <t>302722305</t>
  </si>
  <si>
    <t>742</t>
  </si>
  <si>
    <t>Elektroinstalace - slaboproud</t>
  </si>
  <si>
    <t>741124811</t>
  </si>
  <si>
    <t>Demontáž kabel Cu stíněný ovládací žíly 2 až 30x0,8 mm2, 2 až 19x1 mm2, 2 až 10x1,5 mm2 uložený volně</t>
  </si>
  <si>
    <t>170778158</t>
  </si>
  <si>
    <t>742110001</t>
  </si>
  <si>
    <t>Montáž trubek pro slaboproud plastových ohebných uložených pod omítku se zasekáním</t>
  </si>
  <si>
    <t>-1963787539</t>
  </si>
  <si>
    <t>34571073</t>
  </si>
  <si>
    <t>trubka elektroinstalační ohebná z PVC (EN) 2325</t>
  </si>
  <si>
    <t>-2055159080</t>
  </si>
  <si>
    <t>SSPS-01</t>
  </si>
  <si>
    <t>Elektronický systém volání sestra-pacient</t>
  </si>
  <si>
    <t>742121001</t>
  </si>
  <si>
    <t>Montáž kabelů sdělovacích pro vnitřní rozvody do 15 žil</t>
  </si>
  <si>
    <t>-2108503895</t>
  </si>
  <si>
    <t>34113141.R</t>
  </si>
  <si>
    <t>kabel ovládací průmyslový stíněný laminovanou Al fólií s příložným Cu drátem jádro Cu plné izolace PVC LSOH (JH-(St)H) 4x2x0,80mm2</t>
  </si>
  <si>
    <t>-193683228</t>
  </si>
  <si>
    <t>742310001</t>
  </si>
  <si>
    <t>Zapojení nového paprsku do pokojové jednotky CODACO</t>
  </si>
  <si>
    <t>2070286987</t>
  </si>
  <si>
    <t>742110041</t>
  </si>
  <si>
    <t>Montáž lišt vkládacích pro slaboproud</t>
  </si>
  <si>
    <t>-1588880428</t>
  </si>
  <si>
    <t>34571003</t>
  </si>
  <si>
    <t>lišta elektroinstalační hranatá PVC 17x17mm</t>
  </si>
  <si>
    <t>190274497</t>
  </si>
  <si>
    <t>SKS-01</t>
  </si>
  <si>
    <t>Strukturovaný kabelážní systém</t>
  </si>
  <si>
    <t>309040928</t>
  </si>
  <si>
    <t>10.781.222</t>
  </si>
  <si>
    <t>1964233560</t>
  </si>
  <si>
    <t>742330002.R</t>
  </si>
  <si>
    <t>Úprava rozvaděče stojanového</t>
  </si>
  <si>
    <t>1133939899</t>
  </si>
  <si>
    <t>742330011</t>
  </si>
  <si>
    <t>Montáž zařízení do rozvaděče (switch, UPS, DVR, server) bez nastavení</t>
  </si>
  <si>
    <t>1571942658</t>
  </si>
  <si>
    <t>10.5.7.814.4</t>
  </si>
  <si>
    <t>-693026157</t>
  </si>
  <si>
    <t>742330023</t>
  </si>
  <si>
    <t>Montáž vyvazovacíhoho panelu 1U</t>
  </si>
  <si>
    <t>-1623468153</t>
  </si>
  <si>
    <t>1864361-R01</t>
  </si>
  <si>
    <t>Vyvazovací panel 19" 1U BK plastový</t>
  </si>
  <si>
    <t>-737344786</t>
  </si>
  <si>
    <t>742330024</t>
  </si>
  <si>
    <t>Montáž patch panelu 24 portů UTP/FTP</t>
  </si>
  <si>
    <t>2112196453</t>
  </si>
  <si>
    <t>1191821</t>
  </si>
  <si>
    <t>PATCH PANEL 19" 1U</t>
  </si>
  <si>
    <t>-1337347578</t>
  </si>
  <si>
    <t>742330042</t>
  </si>
  <si>
    <t>Montáž datové dvouzásuvky</t>
  </si>
  <si>
    <t>-820276568</t>
  </si>
  <si>
    <t>1005002</t>
  </si>
  <si>
    <t>ZASUVKA DATOVA SOLARIX CAT6 UTP 2XRJ45 P</t>
  </si>
  <si>
    <t>-141672280</t>
  </si>
  <si>
    <t>742330051</t>
  </si>
  <si>
    <t>Popis portu datové zásuvky</t>
  </si>
  <si>
    <t>234642557</t>
  </si>
  <si>
    <t>742330101</t>
  </si>
  <si>
    <t>Měření metalického segmentu s vyhotovením protokolu</t>
  </si>
  <si>
    <t>-1227146532</t>
  </si>
  <si>
    <t>2044828768</t>
  </si>
  <si>
    <t>234208129</t>
  </si>
  <si>
    <t>-81446469</t>
  </si>
  <si>
    <t>-215805337</t>
  </si>
  <si>
    <t>1102231548</t>
  </si>
  <si>
    <t>Akce: 
FAKULTNÍ NEMOCNICE BRNO, PRACOVIŠTĚ DĚTSKÉ MEDICÍNY BRNO
ČERNÁ POLE, ČERNOPOLNÍ 9, BRNO 613 00</t>
  </si>
  <si>
    <t>Investor: 
FN Brno
Jihlavská 20, 625 00 Brno</t>
  </si>
  <si>
    <t>Část projektu: 
D.1.2.4 Medicinální plyny</t>
  </si>
  <si>
    <t>Položky</t>
  </si>
  <si>
    <t>Měrná 
jednotka</t>
  </si>
  <si>
    <r>
      <rPr>
        <b/>
        <sz val="12"/>
        <color rgb="FF000000"/>
        <rFont val="Calibri Light"/>
        <family val="2"/>
        <charset val="238"/>
      </rPr>
      <t xml:space="preserve">Cena za jednotku
</t>
    </r>
    <r>
      <rPr>
        <b/>
        <sz val="8"/>
        <color rgb="FF000000"/>
        <rFont val="Calibri Light"/>
        <family val="2"/>
        <charset val="238"/>
      </rPr>
      <t>(dodávka, montáž)</t>
    </r>
  </si>
  <si>
    <r>
      <rPr>
        <b/>
        <sz val="12"/>
        <color rgb="FF000000"/>
        <rFont val="Calibri Light"/>
        <family val="2"/>
        <charset val="238"/>
      </rPr>
      <t xml:space="preserve">Celková cena
za jednotku
</t>
    </r>
    <r>
      <rPr>
        <b/>
        <sz val="8"/>
        <color rgb="FF000000"/>
        <rFont val="Calibri Light"/>
        <family val="2"/>
        <charset val="238"/>
      </rPr>
      <t>(dodávka + montáž)</t>
    </r>
  </si>
  <si>
    <t>Potrubní rozvod</t>
  </si>
  <si>
    <t>Potrubí Cu ø 12x1mm</t>
  </si>
  <si>
    <t>Potrubí Cu ø 18x1 mm</t>
  </si>
  <si>
    <t>Prořez potrubí 3%</t>
  </si>
  <si>
    <t>ks</t>
  </si>
  <si>
    <t>Pájka Ag 45%</t>
  </si>
  <si>
    <t>g</t>
  </si>
  <si>
    <t>Potrubní tvarovky Cu pro potrubí  ø 12x1</t>
  </si>
  <si>
    <t>Potrubní tvarovky Cu pro potrubí  ø 18x1</t>
  </si>
  <si>
    <t>Konzolový systém pro tři plyny ø 12,12,12</t>
  </si>
  <si>
    <t>Konzolový systém pro tři plyny ø 18,18,18</t>
  </si>
  <si>
    <t>Značení potrubí</t>
  </si>
  <si>
    <t>Ochranný plyn při pájení potrubí</t>
  </si>
  <si>
    <t>Čistící plyn - dusík</t>
  </si>
  <si>
    <t>napojení na stávající rozvod</t>
  </si>
  <si>
    <t>Tlaková zkouška, úseková</t>
  </si>
  <si>
    <t>Tlaková zkouška, závěrečná</t>
  </si>
  <si>
    <t>Cena - Potrubní rozvod</t>
  </si>
  <si>
    <t>Ukončovací prvky</t>
  </si>
  <si>
    <t>Zdrojový most pro 1 lůžko
výkres D.1.2.4-03, detail 01
vybavení viz. specifikace D.1.2.4-04</t>
  </si>
  <si>
    <t>Zdrojový most pro 2 lůžka
výkres D.1.2.4-03, detail 01
vybavení viz. specifikace D.1.2.4-04</t>
  </si>
  <si>
    <t>Zdrojový most pro 3 lůžka
výkres D.1.2.4-03, detail 01
vybavení viz. specifikace D.1.2.4-04</t>
  </si>
  <si>
    <t>Cena - Ukončovací prvky</t>
  </si>
  <si>
    <t>Montáže, revize, zkoušky</t>
  </si>
  <si>
    <t>Revize, zk. dle ČSN EN 7396-1 ed.2,</t>
  </si>
  <si>
    <t>Uvedení do provozu, provozní zkoušky, zkušební provoz</t>
  </si>
  <si>
    <t>Zaškolení obsluhy</t>
  </si>
  <si>
    <t>Dokumentace skutečného stavu</t>
  </si>
  <si>
    <t>Doprava, doprava materiálu, ubytování</t>
  </si>
  <si>
    <t>Cena - Montáže, revize, zkoušky</t>
  </si>
  <si>
    <t>Celková cena bez DPH</t>
  </si>
  <si>
    <t>Objekt C</t>
  </si>
  <si>
    <t>Popis rozpočtu: 02 - Ssilnoproud</t>
  </si>
  <si>
    <t>Popis rozpočtu: 03 - Elektronická komunikace</t>
  </si>
  <si>
    <t>Popis rozpočtu: 04 - Mediplyny</t>
  </si>
  <si>
    <t>SIL</t>
  </si>
  <si>
    <t>EK</t>
  </si>
  <si>
    <t>MP</t>
  </si>
  <si>
    <t>Elektronická komunikace</t>
  </si>
  <si>
    <t>Silnoproud</t>
  </si>
  <si>
    <t>D + M Keystone RJ45 CAT.6a</t>
  </si>
  <si>
    <t>Switch, 48x Gbit LAN, 2x SFP, PoE+, 802.3af/at, 250W, stříbrný</t>
  </si>
  <si>
    <t>Service Duration</t>
  </si>
  <si>
    <t>Množ.</t>
  </si>
  <si>
    <t>P/N</t>
  </si>
  <si>
    <t>(Months)</t>
  </si>
  <si>
    <t>C9350 switche</t>
  </si>
  <si>
    <t>---</t>
  </si>
  <si>
    <t>C9350-48T</t>
  </si>
  <si>
    <t>Cisco C9350 48-port 1G data-only</t>
  </si>
  <si>
    <t>CON-ROB-C935048T</t>
  </si>
  <si>
    <t>RMA UPGRADE 8X5XNBD Cisco C9350 48-port</t>
  </si>
  <si>
    <t>PWR-C2-500WAC-I</t>
  </si>
  <si>
    <t>500W AC 80+ platinum Port-Inlet Power Supply</t>
  </si>
  <si>
    <t>C9350-NM-NONE</t>
  </si>
  <si>
    <t>No Network Module Selected</t>
  </si>
  <si>
    <t>C9350-STACK-NONE</t>
  </si>
  <si>
    <t>No Stack Cable Selected</t>
  </si>
  <si>
    <t>C9350-SPWR-NONE</t>
  </si>
  <si>
    <t>No Stack Power Cable Selected</t>
  </si>
  <si>
    <t>SC9350UK9-1718</t>
  </si>
  <si>
    <t>Cisco C9350 IOS XE 17.18 K9 Universal Software Image</t>
  </si>
  <si>
    <t>C9350-SSD-NONE</t>
  </si>
  <si>
    <t>No SSD Card Selected</t>
  </si>
  <si>
    <t>C9K-ACC-RBFT</t>
  </si>
  <si>
    <t>RUBBER FEET FOR TABLE TOP SETUP 9200 and 93xx</t>
  </si>
  <si>
    <t>C9K-ACC-SCR-4</t>
  </si>
  <si>
    <t>12-24 and 10-32 SCREWS FOR RACK INSTALLATION, QTY 4</t>
  </si>
  <si>
    <t>CAB-GUIDE-1RU</t>
  </si>
  <si>
    <t>1RU CABLE MANAGEMENT GUIDES 9200 and 9300</t>
  </si>
  <si>
    <t>C9350-RFID</t>
  </si>
  <si>
    <t>RFID Selected</t>
  </si>
  <si>
    <t>C9350-NM-BLANK</t>
  </si>
  <si>
    <t>Cisco 9350 Network Module Blank</t>
  </si>
  <si>
    <t>C9350-PWR-BLANK</t>
  </si>
  <si>
    <t>Cisco 9350 power supply blank cover</t>
  </si>
  <si>
    <t>C9350-FAN-I</t>
  </si>
  <si>
    <t>Cisco 9350 Port Inlet Fan Module</t>
  </si>
  <si>
    <t>C9350-OS-ESS</t>
  </si>
  <si>
    <t>Cisco C9350 OS Essentials</t>
  </si>
  <si>
    <t>NETWORK-PNP-LIC</t>
  </si>
  <si>
    <t>Network Plug-n-Play Connect for zero-touch device deployment</t>
  </si>
  <si>
    <t>C9350-PWR-NONE</t>
  </si>
  <si>
    <t>No Secondary Power Supply Selected</t>
  </si>
  <si>
    <t>CAB-C15-CBN</t>
  </si>
  <si>
    <t>Cabinet Jumper Power Cord, 250 VAC 13A, C14-C15 Connectors</t>
  </si>
  <si>
    <t>CAB-TA-EU</t>
  </si>
  <si>
    <t>Europe AC Type A Power Cable</t>
  </si>
  <si>
    <t>Subskripce Essentials</t>
  </si>
  <si>
    <t>CISCO-NETWORK-SUB</t>
  </si>
  <si>
    <t>Cisco Networking Subscription</t>
  </si>
  <si>
    <r>
      <t xml:space="preserve">Initial Term - </t>
    </r>
    <r>
      <rPr>
        <b/>
        <sz val="10"/>
        <rFont val="Arial"/>
        <family val="2"/>
        <charset val="238"/>
      </rPr>
      <t>60.00 Months</t>
    </r>
    <r>
      <rPr>
        <sz val="10"/>
        <rFont val="Arial"/>
        <family val="2"/>
        <charset val="238"/>
      </rPr>
      <t xml:space="preserve">   |   Auto Renewal Term - 0 Months   |   Billing Model - Prepaid Term   |   Requested Start Date - 01-Feb-2026   |   Requested End Date - 31-Jan-2031</t>
    </r>
  </si>
  <si>
    <t>SVS-L0SPT-CN</t>
  </si>
  <si>
    <t>Cisco Network Product Support</t>
  </si>
  <si>
    <t>LIC-CS-AC1-L-E</t>
  </si>
  <si>
    <t>Cisco Switching Essentials Tier 1, Large</t>
  </si>
  <si>
    <t>Redund. zdroj</t>
  </si>
  <si>
    <t>PWR-C2-500WAC-I/2</t>
  </si>
  <si>
    <t>Network moduly</t>
  </si>
  <si>
    <t>C9350-NM-8Y=</t>
  </si>
  <si>
    <t>Cisco C9350 8 x 25G/10G/1G or 4 x 50G SFP56 NM, spare</t>
  </si>
  <si>
    <t>STACK kabely</t>
  </si>
  <si>
    <t>STACK-T1A-50CM=</t>
  </si>
  <si>
    <t>50CM Type 1 Stacking Cable</t>
  </si>
  <si>
    <t>CAB-SPWR-35CM=</t>
  </si>
  <si>
    <t>Stack Power Cable 35 CM</t>
  </si>
  <si>
    <t>UTP 4x2x0,5 cat.6A drát LSOH 500m fialová, B2ca, S1, d1, a1</t>
  </si>
  <si>
    <t>Náklady na ztížené provádění stavebních prací v důsledku nepřerušeného provozu na staveništi nebo v případech nepřerušeného provozu v objektech v nichž se stavební práce provádí. Provedení denního úklidu!!!</t>
  </si>
  <si>
    <t>Montáž žlab kovový šířky do 125 mm bez víka</t>
  </si>
  <si>
    <t>žlab kabelový pozinkovaný 50x125</t>
  </si>
  <si>
    <t>74184515.R</t>
  </si>
  <si>
    <t>26486541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</si>
</sst>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#,##0.0"/>
    <numFmt numFmtId="165" formatCode="#,##0.00000"/>
    <numFmt numFmtId="166" formatCode="_-* #,##0.00&quot; Kč&quot;_-;\-* #,##0.00&quot; Kč&quot;_-;_-* \-??&quot; Kč&quot;_-;_-@_-"/>
    <numFmt numFmtId="167" formatCode="dd\.mm\.yyyy"/>
    <numFmt numFmtId="168" formatCode="#,##0.00%"/>
    <numFmt numFmtId="169" formatCode="#,##0.000"/>
    <numFmt numFmtId="170" formatCode="#,##0.00&quot; Kč&quot;;\-#,##0.00&quot; Kč&quot;"/>
  </numFmts>
  <fonts count="59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charset val="238"/>
    </font>
    <font>
      <sz val="8"/>
      <name val="Arial CE"/>
      <charset val="238"/>
    </font>
    <font>
      <sz val="8"/>
      <color indexed="17"/>
      <name val="Arial CE"/>
      <charset val="238"/>
    </font>
    <font>
      <sz val="8"/>
      <color indexed="9"/>
      <name val="Arial CE"/>
      <charset val="238"/>
    </font>
    <font>
      <sz val="8"/>
      <color indexed="12"/>
      <name val="Arial CE"/>
      <charset val="238"/>
    </font>
    <font>
      <sz val="8"/>
      <name val="Arial CE"/>
      <family val="2"/>
    </font>
    <font>
      <sz val="11"/>
      <color rgb="FF000000"/>
      <name val="Calibri"/>
      <family val="2"/>
      <charset val="238"/>
    </font>
    <font>
      <sz val="8"/>
      <color rgb="FF3366FF"/>
      <name val="Arial CE"/>
    </font>
    <font>
      <b/>
      <sz val="14"/>
      <name val="Arial CE"/>
    </font>
    <font>
      <sz val="10"/>
      <color rgb="FF3366FF"/>
      <name val="Arial CE"/>
    </font>
    <font>
      <sz val="10"/>
      <color rgb="FF969696"/>
      <name val="Arial CE"/>
    </font>
    <font>
      <b/>
      <sz val="11"/>
      <name val="Arial CE"/>
    </font>
    <font>
      <sz val="10"/>
      <name val="Arial CE"/>
    </font>
    <font>
      <b/>
      <sz val="10"/>
      <name val="Arial CE"/>
    </font>
    <font>
      <b/>
      <sz val="12"/>
      <color rgb="FF960000"/>
      <name val="Arial CE"/>
    </font>
    <font>
      <sz val="8"/>
      <color rgb="FF969696"/>
      <name val="Arial CE"/>
    </font>
    <font>
      <b/>
      <sz val="12"/>
      <name val="Arial CE"/>
    </font>
    <font>
      <b/>
      <sz val="10"/>
      <color rgb="FF464646"/>
      <name val="Arial CE"/>
    </font>
    <font>
      <sz val="9"/>
      <name val="Arial CE"/>
    </font>
    <font>
      <b/>
      <sz val="12"/>
      <color rgb="FF800000"/>
      <name val="Arial CE"/>
    </font>
    <font>
      <sz val="12"/>
      <color rgb="FF003366"/>
      <name val="Arial CE"/>
    </font>
    <font>
      <sz val="10"/>
      <color rgb="FF003366"/>
      <name val="Arial CE"/>
    </font>
    <font>
      <sz val="9"/>
      <color rgb="FF969696"/>
      <name val="Arial CE"/>
    </font>
    <font>
      <sz val="8"/>
      <color rgb="FF960000"/>
      <name val="Arial CE"/>
    </font>
    <font>
      <b/>
      <sz val="8"/>
      <name val="Arial CE"/>
    </font>
    <font>
      <sz val="8"/>
      <color rgb="FF00336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b/>
      <sz val="12"/>
      <color rgb="FF000000"/>
      <name val="Calibri Light"/>
      <family val="2"/>
      <charset val="238"/>
    </font>
    <font>
      <b/>
      <sz val="14"/>
      <color rgb="FF000000"/>
      <name val="Calibri"/>
      <family val="2"/>
      <charset val="238"/>
    </font>
    <font>
      <sz val="11"/>
      <color rgb="FF000000"/>
      <name val="Calibri Light"/>
      <family val="2"/>
      <charset val="238"/>
    </font>
    <font>
      <b/>
      <sz val="8"/>
      <color rgb="FF000000"/>
      <name val="Calibri Light"/>
      <family val="2"/>
      <charset val="238"/>
    </font>
    <font>
      <b/>
      <sz val="10"/>
      <color rgb="FF000000"/>
      <name val="Calibri Light"/>
      <family val="2"/>
      <charset val="238"/>
    </font>
    <font>
      <sz val="10"/>
      <color rgb="FF000000"/>
      <name val="Calibri Light"/>
      <family val="2"/>
      <charset val="238"/>
    </font>
    <font>
      <i/>
      <sz val="9"/>
      <color rgb="FF000000"/>
      <name val="Calibri Light"/>
      <family val="2"/>
      <charset val="238"/>
    </font>
    <font>
      <sz val="10"/>
      <name val="Calibri Light"/>
      <family val="2"/>
      <charset val="238"/>
    </font>
    <font>
      <b/>
      <sz val="16"/>
      <color rgb="FF000000"/>
      <name val="Calibri Light"/>
      <family val="2"/>
      <charset val="238"/>
    </font>
    <font>
      <b/>
      <sz val="14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i/>
      <sz val="12"/>
      <name val="Arial"/>
      <family val="2"/>
      <charset val="238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sz val="26"/>
      <color indexed="10"/>
      <name val="Arial"/>
      <family val="2"/>
      <charset val="238"/>
    </font>
  </fonts>
  <fills count="1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  <fill>
      <patternFill patternType="solid">
        <fgColor rgb="FFC0C0C0"/>
      </patternFill>
    </fill>
    <fill>
      <patternFill patternType="solid">
        <fgColor rgb="FFD2D2D2"/>
      </patternFill>
    </fill>
    <fill>
      <patternFill patternType="solid">
        <fgColor rgb="FFBDD7EE"/>
        <bgColor rgb="FF99CCFF"/>
      </patternFill>
    </fill>
    <fill>
      <patternFill patternType="solid">
        <fgColor rgb="FFFFFFFF"/>
        <bgColor rgb="FFE2F0D9"/>
      </patternFill>
    </fill>
    <fill>
      <patternFill patternType="solid">
        <fgColor rgb="FFFBE5D6"/>
        <bgColor rgb="FFE2F0D9"/>
      </patternFill>
    </fill>
    <fill>
      <patternFill patternType="solid">
        <fgColor rgb="FFE2F0D9"/>
        <bgColor rgb="FFFBE5D6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rgb="FFE2F0D9"/>
      </patternFill>
    </fill>
    <fill>
      <patternFill patternType="solid">
        <fgColor theme="3" tint="0.59999389629810485"/>
        <bgColor rgb="FF993300"/>
      </patternFill>
    </fill>
  </fills>
  <borders count="8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969696"/>
      </top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hair">
        <color rgb="FF969696"/>
      </bottom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20" fillId="0" borderId="0"/>
    <xf numFmtId="0" fontId="21" fillId="0" borderId="0"/>
    <xf numFmtId="166" fontId="21" fillId="0" borderId="0" applyBorder="0" applyProtection="0"/>
  </cellStyleXfs>
  <cellXfs count="480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Alignment="1">
      <alignment wrapText="1"/>
    </xf>
    <xf numFmtId="49" fontId="6" fillId="3" borderId="0" xfId="0" applyNumberFormat="1" applyFont="1" applyFill="1" applyAlignment="1">
      <alignment horizontal="left" vertical="center" wrapText="1"/>
    </xf>
    <xf numFmtId="0" fontId="0" fillId="3" borderId="1" xfId="0" applyFill="1" applyBorder="1" applyAlignment="1">
      <alignment horizontal="left" vertical="center" indent="1"/>
    </xf>
    <xf numFmtId="0" fontId="8" fillId="3" borderId="0" xfId="0" applyFont="1" applyFill="1" applyAlignment="1">
      <alignment horizontal="left" vertical="center" wrapText="1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 applyAlignment="1">
      <alignment wrapText="1"/>
    </xf>
    <xf numFmtId="0" fontId="8" fillId="3" borderId="6" xfId="0" applyFont="1" applyFill="1" applyBorder="1" applyAlignment="1">
      <alignment horizontal="left" vertical="center" wrapText="1"/>
    </xf>
    <xf numFmtId="0" fontId="8" fillId="4" borderId="0" xfId="0" applyFont="1" applyFill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 wrapText="1"/>
      <protection locked="0"/>
    </xf>
    <xf numFmtId="4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5" borderId="30" xfId="0" applyNumberFormat="1" applyFont="1" applyFill="1" applyBorder="1" applyAlignment="1">
      <alignment vertical="center"/>
    </xf>
    <xf numFmtId="4" fontId="7" fillId="5" borderId="31" xfId="0" applyNumberFormat="1" applyFont="1" applyFill="1" applyBorder="1" applyAlignment="1">
      <alignment vertical="center" wrapText="1"/>
    </xf>
    <xf numFmtId="4" fontId="10" fillId="5" borderId="32" xfId="0" applyNumberFormat="1" applyFont="1" applyFill="1" applyBorder="1" applyAlignment="1">
      <alignment horizontal="center" vertical="center" wrapText="1" shrinkToFit="1"/>
    </xf>
    <xf numFmtId="4" fontId="7" fillId="5" borderId="32" xfId="0" applyNumberFormat="1" applyFont="1" applyFill="1" applyBorder="1" applyAlignment="1">
      <alignment horizontal="center" vertical="center" wrapText="1" shrinkToFit="1"/>
    </xf>
    <xf numFmtId="3" fontId="7" fillId="5" borderId="32" xfId="0" applyNumberFormat="1" applyFont="1" applyFill="1" applyBorder="1" applyAlignment="1">
      <alignment horizontal="center" vertical="center" wrapText="1"/>
    </xf>
    <xf numFmtId="4" fontId="0" fillId="0" borderId="33" xfId="0" applyNumberFormat="1" applyBorder="1" applyAlignment="1">
      <alignment vertical="center"/>
    </xf>
    <xf numFmtId="4" fontId="3" fillId="0" borderId="35" xfId="0" applyNumberFormat="1" applyFont="1" applyBorder="1" applyAlignment="1">
      <alignment horizontal="right" vertical="center" wrapText="1" shrinkToFit="1"/>
    </xf>
    <xf numFmtId="4" fontId="3" fillId="0" borderId="35" xfId="0" applyNumberFormat="1" applyFont="1" applyBorder="1" applyAlignment="1">
      <alignment horizontal="right" vertical="center" shrinkToFit="1"/>
    </xf>
    <xf numFmtId="4" fontId="0" fillId="0" borderId="35" xfId="0" applyNumberFormat="1" applyBorder="1" applyAlignment="1">
      <alignment vertical="center" shrinkToFit="1"/>
    </xf>
    <xf numFmtId="3" fontId="0" fillId="0" borderId="35" xfId="0" applyNumberFormat="1" applyBorder="1" applyAlignment="1">
      <alignment vertical="center"/>
    </xf>
    <xf numFmtId="4" fontId="8" fillId="0" borderId="33" xfId="0" applyNumberFormat="1" applyFont="1" applyBorder="1" applyAlignment="1">
      <alignment vertical="center"/>
    </xf>
    <xf numFmtId="4" fontId="8" fillId="0" borderId="35" xfId="0" applyNumberFormat="1" applyFont="1" applyBorder="1" applyAlignment="1">
      <alignment vertical="center" wrapText="1" shrinkToFit="1"/>
    </xf>
    <xf numFmtId="4" fontId="8" fillId="0" borderId="35" xfId="0" applyNumberFormat="1" applyFont="1" applyBorder="1" applyAlignment="1">
      <alignment vertical="center" shrinkToFit="1"/>
    </xf>
    <xf numFmtId="3" fontId="8" fillId="0" borderId="35" xfId="0" applyNumberFormat="1" applyFont="1" applyBorder="1" applyAlignment="1">
      <alignment vertical="center"/>
    </xf>
    <xf numFmtId="4" fontId="0" fillId="0" borderId="33" xfId="0" applyNumberFormat="1" applyBorder="1" applyAlignment="1">
      <alignment horizontal="left" vertical="center"/>
    </xf>
    <xf numFmtId="4" fontId="0" fillId="0" borderId="35" xfId="0" applyNumberFormat="1" applyBorder="1" applyAlignment="1">
      <alignment vertical="center" wrapText="1" shrinkToFit="1"/>
    </xf>
    <xf numFmtId="4" fontId="0" fillId="3" borderId="39" xfId="0" applyNumberFormat="1" applyFill="1" applyBorder="1" applyAlignment="1">
      <alignment vertical="center" wrapText="1" shrinkToFit="1"/>
    </xf>
    <xf numFmtId="4" fontId="0" fillId="3" borderId="39" xfId="0" applyNumberFormat="1" applyFill="1" applyBorder="1" applyAlignment="1">
      <alignment vertical="center" shrinkToFit="1"/>
    </xf>
    <xf numFmtId="3" fontId="0" fillId="3" borderId="39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4" fontId="4" fillId="3" borderId="7" xfId="0" applyNumberFormat="1" applyFont="1" applyFill="1" applyBorder="1" applyAlignment="1">
      <alignment horizontal="lef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 applyAlignment="1">
      <alignment wrapText="1"/>
    </xf>
    <xf numFmtId="0" fontId="0" fillId="3" borderId="7" xfId="0" applyFill="1" applyBorder="1"/>
    <xf numFmtId="49" fontId="8" fillId="3" borderId="13" xfId="0" applyNumberFormat="1" applyFont="1" applyFill="1" applyBorder="1" applyAlignment="1">
      <alignment horizontal="left" vertical="center"/>
    </xf>
    <xf numFmtId="0" fontId="6" fillId="0" borderId="0" xfId="0" applyFont="1"/>
    <xf numFmtId="49" fontId="0" fillId="0" borderId="0" xfId="0" applyNumberFormat="1"/>
    <xf numFmtId="0" fontId="15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0" fontId="15" fillId="5" borderId="30" xfId="0" applyFont="1" applyFill="1" applyBorder="1" applyAlignment="1">
      <alignment horizontal="center" vertical="center" wrapText="1"/>
    </xf>
    <xf numFmtId="0" fontId="15" fillId="5" borderId="31" xfId="0" applyFont="1" applyFill="1" applyBorder="1" applyAlignment="1">
      <alignment horizontal="center" vertical="center" wrapText="1"/>
    </xf>
    <xf numFmtId="0" fontId="15" fillId="5" borderId="32" xfId="0" applyFont="1" applyFill="1" applyBorder="1" applyAlignment="1">
      <alignment horizontal="center" vertical="center" wrapText="1"/>
    </xf>
    <xf numFmtId="49" fontId="7" fillId="0" borderId="33" xfId="0" applyNumberFormat="1" applyFont="1" applyBorder="1" applyAlignment="1">
      <alignment vertical="center"/>
    </xf>
    <xf numFmtId="4" fontId="7" fillId="0" borderId="35" xfId="0" applyNumberFormat="1" applyFont="1" applyBorder="1" applyAlignment="1">
      <alignment vertical="center"/>
    </xf>
    <xf numFmtId="0" fontId="7" fillId="3" borderId="36" xfId="0" applyFont="1" applyFill="1" applyBorder="1" applyAlignment="1">
      <alignment vertical="center"/>
    </xf>
    <xf numFmtId="0" fontId="7" fillId="3" borderId="36" xfId="0" applyFont="1" applyFill="1" applyBorder="1" applyAlignment="1">
      <alignment vertical="center" wrapText="1"/>
    </xf>
    <xf numFmtId="0" fontId="7" fillId="3" borderId="37" xfId="0" applyFont="1" applyFill="1" applyBorder="1" applyAlignment="1">
      <alignment vertical="center" wrapText="1"/>
    </xf>
    <xf numFmtId="4" fontId="7" fillId="3" borderId="39" xfId="0" applyNumberFormat="1" applyFont="1" applyFill="1" applyBorder="1" applyAlignment="1">
      <alignment vertical="center"/>
    </xf>
    <xf numFmtId="164" fontId="7" fillId="0" borderId="35" xfId="0" applyNumberFormat="1" applyFont="1" applyBorder="1" applyAlignment="1">
      <alignment vertical="center"/>
    </xf>
    <xf numFmtId="164" fontId="7" fillId="3" borderId="39" xfId="0" applyNumberFormat="1" applyFont="1" applyFill="1" applyBorder="1" applyAlignment="1">
      <alignment vertical="center"/>
    </xf>
    <xf numFmtId="164" fontId="0" fillId="0" borderId="0" xfId="0" applyNumberFormat="1"/>
    <xf numFmtId="4" fontId="7" fillId="0" borderId="35" xfId="0" applyNumberFormat="1" applyFont="1" applyBorder="1" applyAlignment="1">
      <alignment horizontal="center" vertical="center"/>
    </xf>
    <xf numFmtId="4" fontId="7" fillId="3" borderId="39" xfId="0" applyNumberFormat="1" applyFont="1" applyFill="1" applyBorder="1" applyAlignment="1">
      <alignment horizontal="center" vertical="center"/>
    </xf>
    <xf numFmtId="49" fontId="0" fillId="0" borderId="1" xfId="0" applyNumberFormat="1" applyBorder="1"/>
    <xf numFmtId="0" fontId="0" fillId="3" borderId="21" xfId="0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5" borderId="15" xfId="0" applyFill="1" applyBorder="1"/>
    <xf numFmtId="0" fontId="0" fillId="5" borderId="21" xfId="0" applyFill="1" applyBorder="1"/>
    <xf numFmtId="0" fontId="0" fillId="5" borderId="21" xfId="0" applyFill="1" applyBorder="1" applyAlignment="1">
      <alignment horizontal="center"/>
    </xf>
    <xf numFmtId="49" fontId="0" fillId="5" borderId="21" xfId="0" applyNumberFormat="1" applyFill="1" applyBorder="1"/>
    <xf numFmtId="0" fontId="0" fillId="5" borderId="21" xfId="0" applyFill="1" applyBorder="1" applyAlignment="1">
      <alignment wrapText="1"/>
    </xf>
    <xf numFmtId="0" fontId="16" fillId="0" borderId="0" xfId="0" applyFont="1"/>
    <xf numFmtId="165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8" fillId="3" borderId="15" xfId="0" applyFont="1" applyFill="1" applyBorder="1" applyAlignment="1">
      <alignment vertical="top"/>
    </xf>
    <xf numFmtId="49" fontId="8" fillId="3" borderId="12" xfId="0" applyNumberFormat="1" applyFont="1" applyFill="1" applyBorder="1" applyAlignment="1">
      <alignment vertical="top"/>
    </xf>
    <xf numFmtId="0" fontId="8" fillId="3" borderId="12" xfId="0" applyFont="1" applyFill="1" applyBorder="1" applyAlignment="1">
      <alignment horizontal="center" vertical="top"/>
    </xf>
    <xf numFmtId="0" fontId="8" fillId="3" borderId="12" xfId="0" applyFont="1" applyFill="1" applyBorder="1" applyAlignment="1">
      <alignment vertical="top"/>
    </xf>
    <xf numFmtId="0" fontId="16" fillId="0" borderId="0" xfId="0" applyFont="1" applyAlignment="1">
      <alignment vertical="top"/>
    </xf>
    <xf numFmtId="49" fontId="16" fillId="0" borderId="0" xfId="0" applyNumberFormat="1" applyFont="1" applyAlignment="1">
      <alignment vertical="top"/>
    </xf>
    <xf numFmtId="165" fontId="16" fillId="0" borderId="0" xfId="0" applyNumberFormat="1" applyFont="1" applyAlignment="1">
      <alignment vertical="top" shrinkToFit="1"/>
    </xf>
    <xf numFmtId="4" fontId="16" fillId="0" borderId="0" xfId="0" applyNumberFormat="1" applyFont="1" applyAlignment="1">
      <alignment vertical="top" shrinkToFit="1"/>
    </xf>
    <xf numFmtId="4" fontId="8" fillId="3" borderId="0" xfId="0" applyNumberFormat="1" applyFont="1" applyFill="1" applyAlignment="1">
      <alignment vertical="top" shrinkToFit="1"/>
    </xf>
    <xf numFmtId="0" fontId="8" fillId="3" borderId="29" xfId="0" applyFont="1" applyFill="1" applyBorder="1" applyAlignment="1">
      <alignment vertical="top"/>
    </xf>
    <xf numFmtId="49" fontId="8" fillId="3" borderId="18" xfId="0" applyNumberFormat="1" applyFont="1" applyFill="1" applyBorder="1" applyAlignment="1">
      <alignment vertical="top"/>
    </xf>
    <xf numFmtId="0" fontId="8" fillId="3" borderId="18" xfId="0" applyFont="1" applyFill="1" applyBorder="1" applyAlignment="1">
      <alignment horizontal="center" vertical="top" shrinkToFit="1"/>
    </xf>
    <xf numFmtId="165" fontId="8" fillId="3" borderId="18" xfId="0" applyNumberFormat="1" applyFont="1" applyFill="1" applyBorder="1" applyAlignment="1">
      <alignment vertical="top" shrinkToFit="1"/>
    </xf>
    <xf numFmtId="4" fontId="8" fillId="3" borderId="18" xfId="0" applyNumberFormat="1" applyFont="1" applyFill="1" applyBorder="1" applyAlignment="1">
      <alignment vertical="top" shrinkToFit="1"/>
    </xf>
    <xf numFmtId="4" fontId="8" fillId="3" borderId="40" xfId="0" applyNumberFormat="1" applyFont="1" applyFill="1" applyBorder="1" applyAlignment="1">
      <alignment vertical="top" shrinkToFit="1"/>
    </xf>
    <xf numFmtId="4" fontId="8" fillId="3" borderId="22" xfId="0" applyNumberFormat="1" applyFont="1" applyFill="1" applyBorder="1" applyAlignment="1">
      <alignment vertical="top" shrinkToFit="1"/>
    </xf>
    <xf numFmtId="0" fontId="16" fillId="0" borderId="41" xfId="0" applyFont="1" applyBorder="1" applyAlignment="1">
      <alignment vertical="top"/>
    </xf>
    <xf numFmtId="49" fontId="16" fillId="0" borderId="42" xfId="0" applyNumberFormat="1" applyFont="1" applyBorder="1" applyAlignment="1">
      <alignment vertical="top"/>
    </xf>
    <xf numFmtId="0" fontId="16" fillId="0" borderId="42" xfId="0" applyFont="1" applyBorder="1" applyAlignment="1">
      <alignment horizontal="center" vertical="top" shrinkToFit="1"/>
    </xf>
    <xf numFmtId="165" fontId="16" fillId="0" borderId="42" xfId="0" applyNumberFormat="1" applyFont="1" applyBorder="1" applyAlignment="1">
      <alignment vertical="top" shrinkToFit="1"/>
    </xf>
    <xf numFmtId="4" fontId="16" fillId="4" borderId="42" xfId="0" applyNumberFormat="1" applyFont="1" applyFill="1" applyBorder="1" applyAlignment="1" applyProtection="1">
      <alignment vertical="top" shrinkToFit="1"/>
      <protection locked="0"/>
    </xf>
    <xf numFmtId="4" fontId="16" fillId="0" borderId="42" xfId="0" applyNumberFormat="1" applyFont="1" applyBorder="1" applyAlignment="1">
      <alignment vertical="top" shrinkToFit="1"/>
    </xf>
    <xf numFmtId="4" fontId="16" fillId="0" borderId="43" xfId="0" applyNumberFormat="1" applyFont="1" applyBorder="1" applyAlignment="1">
      <alignment vertical="top" shrinkToFit="1"/>
    </xf>
    <xf numFmtId="0" fontId="18" fillId="0" borderId="0" xfId="0" applyFont="1" applyAlignment="1">
      <alignment wrapText="1"/>
    </xf>
    <xf numFmtId="49" fontId="8" fillId="3" borderId="18" xfId="0" applyNumberFormat="1" applyFont="1" applyFill="1" applyBorder="1" applyAlignment="1">
      <alignment horizontal="left" vertical="top" wrapText="1"/>
    </xf>
    <xf numFmtId="49" fontId="16" fillId="0" borderId="42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8" fillId="3" borderId="1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165" fontId="19" fillId="0" borderId="0" xfId="0" applyNumberFormat="1" applyFont="1" applyAlignment="1">
      <alignment horizontal="center" vertical="top" wrapText="1" shrinkToFit="1"/>
    </xf>
    <xf numFmtId="165" fontId="19" fillId="0" borderId="0" xfId="0" applyNumberFormat="1" applyFont="1" applyAlignment="1">
      <alignment vertical="top" wrapText="1" shrinkToFit="1"/>
    </xf>
    <xf numFmtId="0" fontId="16" fillId="0" borderId="44" xfId="0" applyFont="1" applyBorder="1" applyAlignment="1">
      <alignment vertical="top"/>
    </xf>
    <xf numFmtId="49" fontId="16" fillId="0" borderId="45" xfId="0" applyNumberFormat="1" applyFont="1" applyBorder="1" applyAlignment="1">
      <alignment vertical="top"/>
    </xf>
    <xf numFmtId="0" fontId="16" fillId="0" borderId="45" xfId="0" applyFont="1" applyBorder="1" applyAlignment="1">
      <alignment horizontal="center" vertical="top" shrinkToFit="1"/>
    </xf>
    <xf numFmtId="165" fontId="16" fillId="0" borderId="45" xfId="0" applyNumberFormat="1" applyFont="1" applyBorder="1" applyAlignment="1">
      <alignment vertical="top" shrinkToFit="1"/>
    </xf>
    <xf numFmtId="4" fontId="16" fillId="4" borderId="45" xfId="0" applyNumberFormat="1" applyFont="1" applyFill="1" applyBorder="1" applyAlignment="1" applyProtection="1">
      <alignment vertical="top" shrinkToFit="1"/>
      <protection locked="0"/>
    </xf>
    <xf numFmtId="4" fontId="16" fillId="0" borderId="45" xfId="0" applyNumberFormat="1" applyFont="1" applyBorder="1" applyAlignment="1">
      <alignment vertical="top" shrinkToFit="1"/>
    </xf>
    <xf numFmtId="4" fontId="16" fillId="0" borderId="46" xfId="0" applyNumberFormat="1" applyFont="1" applyBorder="1" applyAlignment="1">
      <alignment vertical="top" shrinkToFit="1"/>
    </xf>
    <xf numFmtId="49" fontId="16" fillId="0" borderId="45" xfId="0" applyNumberFormat="1" applyFont="1" applyBorder="1" applyAlignment="1">
      <alignment horizontal="left" vertical="top" wrapText="1"/>
    </xf>
    <xf numFmtId="165" fontId="19" fillId="0" borderId="0" xfId="0" quotePrefix="1" applyNumberFormat="1" applyFont="1" applyAlignment="1">
      <alignment horizontal="left" vertical="top" wrapText="1"/>
    </xf>
    <xf numFmtId="4" fontId="0" fillId="0" borderId="21" xfId="0" applyNumberFormat="1" applyBorder="1" applyAlignment="1">
      <alignment vertical="center" shrinkToFit="1"/>
    </xf>
    <xf numFmtId="4" fontId="0" fillId="0" borderId="15" xfId="0" applyNumberFormat="1" applyBorder="1" applyAlignment="1">
      <alignment horizontal="left" vertical="center"/>
    </xf>
    <xf numFmtId="4" fontId="0" fillId="0" borderId="21" xfId="0" applyNumberFormat="1" applyBorder="1" applyAlignment="1">
      <alignment vertical="center" wrapText="1" shrinkToFit="1"/>
    </xf>
    <xf numFmtId="0" fontId="20" fillId="0" borderId="0" xfId="2"/>
    <xf numFmtId="0" fontId="20" fillId="0" borderId="0" xfId="2" applyAlignment="1">
      <alignment horizontal="left" vertical="center"/>
    </xf>
    <xf numFmtId="0" fontId="20" fillId="0" borderId="47" xfId="2" applyBorder="1"/>
    <xf numFmtId="0" fontId="20" fillId="0" borderId="48" xfId="2" applyBorder="1"/>
    <xf numFmtId="0" fontId="20" fillId="0" borderId="49" xfId="2" applyBorder="1"/>
    <xf numFmtId="0" fontId="23" fillId="0" borderId="0" xfId="2" applyFont="1" applyAlignment="1">
      <alignment horizontal="left" vertical="center"/>
    </xf>
    <xf numFmtId="0" fontId="24" fillId="0" borderId="0" xfId="2" applyFont="1" applyAlignment="1">
      <alignment horizontal="left" vertical="center"/>
    </xf>
    <xf numFmtId="0" fontId="25" fillId="0" borderId="0" xfId="2" applyFont="1" applyAlignment="1">
      <alignment horizontal="left" vertical="center"/>
    </xf>
    <xf numFmtId="0" fontId="20" fillId="0" borderId="0" xfId="2" applyAlignment="1">
      <alignment vertical="center"/>
    </xf>
    <xf numFmtId="0" fontId="20" fillId="0" borderId="49" xfId="2" applyBorder="1" applyAlignment="1">
      <alignment vertical="center"/>
    </xf>
    <xf numFmtId="0" fontId="27" fillId="0" borderId="0" xfId="2" applyFont="1" applyAlignment="1">
      <alignment horizontal="left" vertical="center"/>
    </xf>
    <xf numFmtId="167" fontId="27" fillId="0" borderId="0" xfId="2" applyNumberFormat="1" applyFont="1" applyAlignment="1">
      <alignment horizontal="left" vertical="center"/>
    </xf>
    <xf numFmtId="0" fontId="20" fillId="0" borderId="0" xfId="2" applyAlignment="1">
      <alignment vertical="center" wrapText="1"/>
    </xf>
    <xf numFmtId="0" fontId="20" fillId="0" borderId="49" xfId="2" applyBorder="1" applyAlignment="1">
      <alignment vertical="center" wrapText="1"/>
    </xf>
    <xf numFmtId="0" fontId="27" fillId="0" borderId="0" xfId="2" applyFont="1" applyAlignment="1">
      <alignment horizontal="left" vertical="center" wrapText="1"/>
    </xf>
    <xf numFmtId="0" fontId="20" fillId="0" borderId="50" xfId="2" applyBorder="1" applyAlignment="1">
      <alignment vertical="center"/>
    </xf>
    <xf numFmtId="0" fontId="28" fillId="0" borderId="0" xfId="2" applyFont="1" applyAlignment="1">
      <alignment horizontal="left" vertical="center"/>
    </xf>
    <xf numFmtId="4" fontId="29" fillId="0" borderId="0" xfId="2" applyNumberFormat="1" applyFont="1" applyAlignment="1">
      <alignment vertical="center"/>
    </xf>
    <xf numFmtId="0" fontId="25" fillId="0" borderId="0" xfId="2" applyFont="1" applyAlignment="1">
      <alignment horizontal="right" vertical="center"/>
    </xf>
    <xf numFmtId="0" fontId="30" fillId="0" borderId="0" xfId="2" applyFont="1" applyAlignment="1">
      <alignment horizontal="left" vertical="center"/>
    </xf>
    <xf numFmtId="4" fontId="25" fillId="0" borderId="0" xfId="2" applyNumberFormat="1" applyFont="1" applyAlignment="1">
      <alignment vertical="center"/>
    </xf>
    <xf numFmtId="168" fontId="25" fillId="0" borderId="0" xfId="2" applyNumberFormat="1" applyFont="1" applyAlignment="1">
      <alignment horizontal="right" vertical="center"/>
    </xf>
    <xf numFmtId="0" fontId="20" fillId="7" borderId="0" xfId="2" applyFill="1" applyAlignment="1">
      <alignment vertical="center"/>
    </xf>
    <xf numFmtId="0" fontId="31" fillId="7" borderId="51" xfId="2" applyFont="1" applyFill="1" applyBorder="1" applyAlignment="1">
      <alignment horizontal="left" vertical="center"/>
    </xf>
    <xf numFmtId="0" fontId="20" fillId="7" borderId="52" xfId="2" applyFill="1" applyBorder="1" applyAlignment="1">
      <alignment vertical="center"/>
    </xf>
    <xf numFmtId="0" fontId="31" fillId="7" borderId="52" xfId="2" applyFont="1" applyFill="1" applyBorder="1" applyAlignment="1">
      <alignment horizontal="right" vertical="center"/>
    </xf>
    <xf numFmtId="0" fontId="31" fillId="7" borderId="52" xfId="2" applyFont="1" applyFill="1" applyBorder="1" applyAlignment="1">
      <alignment horizontal="center" vertical="center"/>
    </xf>
    <xf numFmtId="4" fontId="31" fillId="7" borderId="52" xfId="2" applyNumberFormat="1" applyFont="1" applyFill="1" applyBorder="1" applyAlignment="1">
      <alignment vertical="center"/>
    </xf>
    <xf numFmtId="0" fontId="20" fillId="7" borderId="53" xfId="2" applyFill="1" applyBorder="1" applyAlignment="1">
      <alignment vertical="center"/>
    </xf>
    <xf numFmtId="0" fontId="32" fillId="0" borderId="54" xfId="2" applyFont="1" applyBorder="1" applyAlignment="1">
      <alignment horizontal="left" vertical="center"/>
    </xf>
    <xf numFmtId="0" fontId="20" fillId="0" borderId="54" xfId="2" applyBorder="1" applyAlignment="1">
      <alignment vertical="center"/>
    </xf>
    <xf numFmtId="0" fontId="25" fillId="0" borderId="55" xfId="2" applyFont="1" applyBorder="1" applyAlignment="1">
      <alignment horizontal="left" vertical="center"/>
    </xf>
    <xf numFmtId="0" fontId="20" fillId="0" borderId="55" xfId="2" applyBorder="1" applyAlignment="1">
      <alignment vertical="center"/>
    </xf>
    <xf numFmtId="0" fontId="25" fillId="0" borderId="55" xfId="2" applyFont="1" applyBorder="1" applyAlignment="1">
      <alignment horizontal="center" vertical="center"/>
    </xf>
    <xf numFmtId="0" fontId="25" fillId="0" borderId="55" xfId="2" applyFont="1" applyBorder="1" applyAlignment="1">
      <alignment horizontal="right" vertical="center"/>
    </xf>
    <xf numFmtId="0" fontId="20" fillId="0" borderId="56" xfId="2" applyBorder="1" applyAlignment="1">
      <alignment vertical="center"/>
    </xf>
    <xf numFmtId="0" fontId="20" fillId="0" borderId="57" xfId="2" applyBorder="1" applyAlignment="1">
      <alignment vertical="center"/>
    </xf>
    <xf numFmtId="0" fontId="20" fillId="0" borderId="47" xfId="2" applyBorder="1" applyAlignment="1">
      <alignment vertical="center"/>
    </xf>
    <xf numFmtId="0" fontId="20" fillId="0" borderId="48" xfId="2" applyBorder="1" applyAlignment="1">
      <alignment vertical="center"/>
    </xf>
    <xf numFmtId="0" fontId="33" fillId="7" borderId="0" xfId="2" applyFont="1" applyFill="1" applyAlignment="1">
      <alignment horizontal="left" vertical="center"/>
    </xf>
    <xf numFmtId="0" fontId="33" fillId="7" borderId="0" xfId="2" applyFont="1" applyFill="1" applyAlignment="1">
      <alignment horizontal="right" vertical="center"/>
    </xf>
    <xf numFmtId="0" fontId="34" fillId="0" borderId="0" xfId="2" applyFont="1" applyAlignment="1">
      <alignment horizontal="left" vertical="center"/>
    </xf>
    <xf numFmtId="0" fontId="35" fillId="0" borderId="0" xfId="2" applyFont="1" applyAlignment="1">
      <alignment vertical="center"/>
    </xf>
    <xf numFmtId="0" fontId="35" fillId="0" borderId="49" xfId="2" applyFont="1" applyBorder="1" applyAlignment="1">
      <alignment vertical="center"/>
    </xf>
    <xf numFmtId="0" fontId="35" fillId="0" borderId="58" xfId="2" applyFont="1" applyBorder="1" applyAlignment="1">
      <alignment horizontal="left" vertical="center"/>
    </xf>
    <xf numFmtId="0" fontId="35" fillId="0" borderId="58" xfId="2" applyFont="1" applyBorder="1" applyAlignment="1">
      <alignment vertical="center"/>
    </xf>
    <xf numFmtId="4" fontId="35" fillId="0" borderId="58" xfId="2" applyNumberFormat="1" applyFont="1" applyBorder="1" applyAlignment="1">
      <alignment vertical="center"/>
    </xf>
    <xf numFmtId="0" fontId="36" fillId="0" borderId="0" xfId="2" applyFont="1" applyAlignment="1">
      <alignment vertical="center"/>
    </xf>
    <xf numFmtId="0" fontId="36" fillId="0" borderId="49" xfId="2" applyFont="1" applyBorder="1" applyAlignment="1">
      <alignment vertical="center"/>
    </xf>
    <xf numFmtId="0" fontId="36" fillId="0" borderId="58" xfId="2" applyFont="1" applyBorder="1" applyAlignment="1">
      <alignment horizontal="left" vertical="center"/>
    </xf>
    <xf numFmtId="0" fontId="36" fillId="0" borderId="58" xfId="2" applyFont="1" applyBorder="1" applyAlignment="1">
      <alignment vertical="center"/>
    </xf>
    <xf numFmtId="4" fontId="36" fillId="0" borderId="58" xfId="2" applyNumberFormat="1" applyFont="1" applyBorder="1" applyAlignment="1">
      <alignment vertical="center"/>
    </xf>
    <xf numFmtId="0" fontId="20" fillId="0" borderId="0" xfId="2" applyAlignment="1">
      <alignment horizontal="center" vertical="center" wrapText="1"/>
    </xf>
    <xf numFmtId="0" fontId="20" fillId="0" borderId="49" xfId="2" applyBorder="1" applyAlignment="1">
      <alignment horizontal="center" vertical="center" wrapText="1"/>
    </xf>
    <xf numFmtId="0" fontId="33" fillId="7" borderId="59" xfId="2" applyFont="1" applyFill="1" applyBorder="1" applyAlignment="1">
      <alignment horizontal="center" vertical="center" wrapText="1"/>
    </xf>
    <xf numFmtId="0" fontId="33" fillId="7" borderId="60" xfId="2" applyFont="1" applyFill="1" applyBorder="1" applyAlignment="1">
      <alignment horizontal="center" vertical="center" wrapText="1"/>
    </xf>
    <xf numFmtId="0" fontId="33" fillId="7" borderId="61" xfId="2" applyFont="1" applyFill="1" applyBorder="1" applyAlignment="1">
      <alignment horizontal="center" vertical="center" wrapText="1"/>
    </xf>
    <xf numFmtId="0" fontId="33" fillId="7" borderId="0" xfId="2" applyFont="1" applyFill="1" applyAlignment="1">
      <alignment horizontal="center" vertical="center" wrapText="1"/>
    </xf>
    <xf numFmtId="0" fontId="37" fillId="0" borderId="59" xfId="2" applyFont="1" applyBorder="1" applyAlignment="1">
      <alignment horizontal="center" vertical="center" wrapText="1"/>
    </xf>
    <xf numFmtId="0" fontId="37" fillId="0" borderId="60" xfId="2" applyFont="1" applyBorder="1" applyAlignment="1">
      <alignment horizontal="center" vertical="center" wrapText="1"/>
    </xf>
    <xf numFmtId="0" fontId="37" fillId="0" borderId="61" xfId="2" applyFont="1" applyBorder="1" applyAlignment="1">
      <alignment horizontal="center" vertical="center" wrapText="1"/>
    </xf>
    <xf numFmtId="0" fontId="29" fillId="0" borderId="0" xfId="2" applyFont="1" applyAlignment="1">
      <alignment horizontal="left" vertical="center"/>
    </xf>
    <xf numFmtId="4" fontId="29" fillId="0" borderId="0" xfId="2" applyNumberFormat="1" applyFont="1"/>
    <xf numFmtId="0" fontId="20" fillId="0" borderId="62" xfId="2" applyBorder="1" applyAlignment="1">
      <alignment vertical="center"/>
    </xf>
    <xf numFmtId="165" fontId="38" fillId="0" borderId="50" xfId="2" applyNumberFormat="1" applyFont="1" applyBorder="1"/>
    <xf numFmtId="165" fontId="38" fillId="0" borderId="63" xfId="2" applyNumberFormat="1" applyFont="1" applyBorder="1"/>
    <xf numFmtId="4" fontId="39" fillId="0" borderId="0" xfId="2" applyNumberFormat="1" applyFont="1" applyAlignment="1">
      <alignment vertical="center"/>
    </xf>
    <xf numFmtId="0" fontId="40" fillId="0" borderId="0" xfId="2" applyFont="1"/>
    <xf numFmtId="0" fontId="40" fillId="0" borderId="49" xfId="2" applyFont="1" applyBorder="1"/>
    <xf numFmtId="0" fontId="40" fillId="0" borderId="0" xfId="2" applyFont="1" applyAlignment="1">
      <alignment horizontal="left"/>
    </xf>
    <xf numFmtId="0" fontId="35" fillId="0" borderId="0" xfId="2" applyFont="1" applyAlignment="1">
      <alignment horizontal="left"/>
    </xf>
    <xf numFmtId="4" fontId="35" fillId="0" borderId="0" xfId="2" applyNumberFormat="1" applyFont="1"/>
    <xf numFmtId="0" fontId="40" fillId="0" borderId="64" xfId="2" applyFont="1" applyBorder="1"/>
    <xf numFmtId="165" fontId="40" fillId="0" borderId="0" xfId="2" applyNumberFormat="1" applyFont="1"/>
    <xf numFmtId="165" fontId="40" fillId="0" borderId="65" xfId="2" applyNumberFormat="1" applyFont="1" applyBorder="1"/>
    <xf numFmtId="0" fontId="40" fillId="0" borderId="0" xfId="2" applyFont="1" applyAlignment="1">
      <alignment horizontal="center"/>
    </xf>
    <xf numFmtId="4" fontId="40" fillId="0" borderId="0" xfId="2" applyNumberFormat="1" applyFont="1" applyAlignment="1">
      <alignment vertical="center"/>
    </xf>
    <xf numFmtId="0" fontId="36" fillId="0" borderId="0" xfId="2" applyFont="1" applyAlignment="1">
      <alignment horizontal="left"/>
    </xf>
    <xf numFmtId="4" fontId="36" fillId="0" borderId="0" xfId="2" applyNumberFormat="1" applyFont="1"/>
    <xf numFmtId="0" fontId="20" fillId="0" borderId="49" xfId="2" applyBorder="1" applyAlignment="1" applyProtection="1">
      <alignment vertical="center"/>
      <protection locked="0"/>
    </xf>
    <xf numFmtId="0" fontId="33" fillId="0" borderId="66" xfId="2" applyFont="1" applyBorder="1" applyAlignment="1" applyProtection="1">
      <alignment horizontal="center" vertical="center"/>
      <protection locked="0"/>
    </xf>
    <xf numFmtId="49" fontId="33" fillId="0" borderId="66" xfId="2" applyNumberFormat="1" applyFont="1" applyBorder="1" applyAlignment="1" applyProtection="1">
      <alignment horizontal="left" vertical="center" wrapText="1"/>
      <protection locked="0"/>
    </xf>
    <xf numFmtId="0" fontId="33" fillId="0" borderId="66" xfId="2" applyFont="1" applyBorder="1" applyAlignment="1" applyProtection="1">
      <alignment horizontal="left" vertical="center" wrapText="1"/>
      <protection locked="0"/>
    </xf>
    <xf numFmtId="0" fontId="33" fillId="0" borderId="66" xfId="2" applyFont="1" applyBorder="1" applyAlignment="1" applyProtection="1">
      <alignment horizontal="center" vertical="center" wrapText="1"/>
      <protection locked="0"/>
    </xf>
    <xf numFmtId="0" fontId="20" fillId="0" borderId="66" xfId="2" applyBorder="1" applyAlignment="1" applyProtection="1">
      <alignment vertical="center"/>
      <protection locked="0"/>
    </xf>
    <xf numFmtId="0" fontId="37" fillId="0" borderId="64" xfId="2" applyFont="1" applyBorder="1" applyAlignment="1">
      <alignment horizontal="left" vertical="center"/>
    </xf>
    <xf numFmtId="0" fontId="37" fillId="0" borderId="0" xfId="2" applyFont="1" applyAlignment="1">
      <alignment horizontal="center" vertical="center"/>
    </xf>
    <xf numFmtId="165" fontId="37" fillId="0" borderId="0" xfId="2" applyNumberFormat="1" applyFont="1" applyAlignment="1">
      <alignment vertical="center"/>
    </xf>
    <xf numFmtId="165" fontId="37" fillId="0" borderId="65" xfId="2" applyNumberFormat="1" applyFont="1" applyBorder="1" applyAlignment="1">
      <alignment vertical="center"/>
    </xf>
    <xf numFmtId="0" fontId="33" fillId="0" borderId="0" xfId="2" applyFont="1" applyAlignment="1">
      <alignment horizontal="left" vertical="center"/>
    </xf>
    <xf numFmtId="4" fontId="20" fillId="0" borderId="0" xfId="2" applyNumberFormat="1" applyAlignment="1">
      <alignment vertical="center"/>
    </xf>
    <xf numFmtId="0" fontId="41" fillId="0" borderId="66" xfId="2" applyFont="1" applyBorder="1" applyAlignment="1" applyProtection="1">
      <alignment horizontal="center" vertical="center"/>
      <protection locked="0"/>
    </xf>
    <xf numFmtId="49" fontId="41" fillId="0" borderId="66" xfId="2" applyNumberFormat="1" applyFont="1" applyBorder="1" applyAlignment="1" applyProtection="1">
      <alignment horizontal="left" vertical="center" wrapText="1"/>
      <protection locked="0"/>
    </xf>
    <xf numFmtId="0" fontId="41" fillId="0" borderId="66" xfId="2" applyFont="1" applyBorder="1" applyAlignment="1" applyProtection="1">
      <alignment horizontal="left" vertical="center" wrapText="1"/>
      <protection locked="0"/>
    </xf>
    <xf numFmtId="0" fontId="41" fillId="0" borderId="66" xfId="2" applyFont="1" applyBorder="1" applyAlignment="1" applyProtection="1">
      <alignment horizontal="center" vertical="center" wrapText="1"/>
      <protection locked="0"/>
    </xf>
    <xf numFmtId="0" fontId="42" fillId="0" borderId="66" xfId="2" applyFont="1" applyBorder="1" applyAlignment="1" applyProtection="1">
      <alignment vertical="center"/>
      <protection locked="0"/>
    </xf>
    <xf numFmtId="0" fontId="42" fillId="0" borderId="49" xfId="2" applyFont="1" applyBorder="1" applyAlignment="1">
      <alignment vertical="center"/>
    </xf>
    <xf numFmtId="0" fontId="41" fillId="0" borderId="64" xfId="2" applyFont="1" applyBorder="1" applyAlignment="1">
      <alignment horizontal="left" vertical="center"/>
    </xf>
    <xf numFmtId="0" fontId="41" fillId="0" borderId="0" xfId="2" applyFont="1" applyAlignment="1">
      <alignment horizontal="center" vertical="center"/>
    </xf>
    <xf numFmtId="0" fontId="37" fillId="0" borderId="67" xfId="2" applyFont="1" applyBorder="1" applyAlignment="1">
      <alignment horizontal="left" vertical="center"/>
    </xf>
    <xf numFmtId="0" fontId="37" fillId="0" borderId="58" xfId="2" applyFont="1" applyBorder="1" applyAlignment="1">
      <alignment horizontal="center" vertical="center"/>
    </xf>
    <xf numFmtId="165" fontId="37" fillId="0" borderId="58" xfId="2" applyNumberFormat="1" applyFont="1" applyBorder="1" applyAlignment="1">
      <alignment vertical="center"/>
    </xf>
    <xf numFmtId="165" fontId="37" fillId="0" borderId="68" xfId="2" applyNumberFormat="1" applyFont="1" applyBorder="1" applyAlignment="1">
      <alignment vertical="center"/>
    </xf>
    <xf numFmtId="0" fontId="44" fillId="0" borderId="0" xfId="3" applyFont="1"/>
    <xf numFmtId="0" fontId="21" fillId="0" borderId="0" xfId="3"/>
    <xf numFmtId="49" fontId="43" fillId="8" borderId="71" xfId="3" applyNumberFormat="1" applyFont="1" applyFill="1" applyBorder="1" applyAlignment="1">
      <alignment vertical="center"/>
    </xf>
    <xf numFmtId="49" fontId="43" fillId="8" borderId="71" xfId="3" applyNumberFormat="1" applyFont="1" applyFill="1" applyBorder="1" applyAlignment="1">
      <alignment horizontal="center" vertical="center"/>
    </xf>
    <xf numFmtId="49" fontId="46" fillId="8" borderId="71" xfId="3" applyNumberFormat="1" applyFont="1" applyFill="1" applyBorder="1" applyAlignment="1">
      <alignment horizontal="center" vertical="center" wrapText="1"/>
    </xf>
    <xf numFmtId="49" fontId="43" fillId="8" borderId="71" xfId="3" applyNumberFormat="1" applyFont="1" applyFill="1" applyBorder="1" applyAlignment="1">
      <alignment horizontal="center" vertical="center" wrapText="1"/>
    </xf>
    <xf numFmtId="49" fontId="47" fillId="8" borderId="72" xfId="3" applyNumberFormat="1" applyFont="1" applyFill="1" applyBorder="1" applyAlignment="1">
      <alignment vertical="center"/>
    </xf>
    <xf numFmtId="1" fontId="48" fillId="8" borderId="37" xfId="3" applyNumberFormat="1" applyFont="1" applyFill="1" applyBorder="1" applyAlignment="1">
      <alignment horizontal="center" vertical="center"/>
    </xf>
    <xf numFmtId="49" fontId="48" fillId="8" borderId="37" xfId="3" applyNumberFormat="1" applyFont="1" applyFill="1" applyBorder="1" applyAlignment="1">
      <alignment horizontal="center" vertical="center"/>
    </xf>
    <xf numFmtId="170" fontId="48" fillId="8" borderId="37" xfId="4" applyNumberFormat="1" applyFont="1" applyFill="1" applyBorder="1" applyAlignment="1" applyProtection="1">
      <alignment horizontal="center" vertical="center"/>
    </xf>
    <xf numFmtId="170" fontId="48" fillId="8" borderId="38" xfId="3" applyNumberFormat="1" applyFont="1" applyFill="1" applyBorder="1" applyAlignment="1">
      <alignment vertical="center"/>
    </xf>
    <xf numFmtId="49" fontId="49" fillId="0" borderId="71" xfId="3" applyNumberFormat="1" applyFont="1" applyBorder="1" applyAlignment="1">
      <alignment vertical="center" wrapText="1"/>
    </xf>
    <xf numFmtId="1" fontId="48" fillId="0" borderId="71" xfId="3" applyNumberFormat="1" applyFont="1" applyBorder="1" applyAlignment="1">
      <alignment horizontal="center" vertical="center"/>
    </xf>
    <xf numFmtId="49" fontId="48" fillId="0" borderId="71" xfId="3" applyNumberFormat="1" applyFont="1" applyBorder="1" applyAlignment="1">
      <alignment horizontal="center" vertical="center"/>
    </xf>
    <xf numFmtId="170" fontId="48" fillId="0" borderId="71" xfId="3" applyNumberFormat="1" applyFont="1" applyBorder="1" applyAlignment="1">
      <alignment vertical="center"/>
    </xf>
    <xf numFmtId="49" fontId="49" fillId="0" borderId="72" xfId="3" applyNumberFormat="1" applyFont="1" applyBorder="1" applyAlignment="1">
      <alignment vertical="center" wrapText="1"/>
    </xf>
    <xf numFmtId="170" fontId="48" fillId="9" borderId="71" xfId="3" applyNumberFormat="1" applyFont="1" applyFill="1" applyBorder="1" applyAlignment="1">
      <alignment vertical="center"/>
    </xf>
    <xf numFmtId="49" fontId="47" fillId="10" borderId="72" xfId="3" applyNumberFormat="1" applyFont="1" applyFill="1" applyBorder="1" applyAlignment="1">
      <alignment vertical="center"/>
    </xf>
    <xf numFmtId="1" fontId="48" fillId="10" borderId="37" xfId="3" applyNumberFormat="1" applyFont="1" applyFill="1" applyBorder="1" applyAlignment="1">
      <alignment horizontal="center" vertical="center"/>
    </xf>
    <xf numFmtId="49" fontId="48" fillId="10" borderId="37" xfId="3" applyNumberFormat="1" applyFont="1" applyFill="1" applyBorder="1" applyAlignment="1">
      <alignment horizontal="center" vertical="center"/>
    </xf>
    <xf numFmtId="170" fontId="48" fillId="10" borderId="38" xfId="4" applyNumberFormat="1" applyFont="1" applyFill="1" applyBorder="1" applyAlignment="1" applyProtection="1">
      <alignment horizontal="center" vertical="center"/>
    </xf>
    <xf numFmtId="170" fontId="48" fillId="10" borderId="71" xfId="3" applyNumberFormat="1" applyFont="1" applyFill="1" applyBorder="1" applyAlignment="1">
      <alignment vertical="center"/>
    </xf>
    <xf numFmtId="49" fontId="47" fillId="8" borderId="37" xfId="3" applyNumberFormat="1" applyFont="1" applyFill="1" applyBorder="1" applyAlignment="1">
      <alignment vertical="center"/>
    </xf>
    <xf numFmtId="170" fontId="47" fillId="8" borderId="37" xfId="3" applyNumberFormat="1" applyFont="1" applyFill="1" applyBorder="1" applyAlignment="1">
      <alignment vertical="center"/>
    </xf>
    <xf numFmtId="49" fontId="43" fillId="11" borderId="72" xfId="3" applyNumberFormat="1" applyFont="1" applyFill="1" applyBorder="1" applyAlignment="1">
      <alignment horizontal="left" vertical="center"/>
    </xf>
    <xf numFmtId="49" fontId="51" fillId="11" borderId="37" xfId="3" applyNumberFormat="1" applyFont="1" applyFill="1" applyBorder="1" applyAlignment="1">
      <alignment horizontal="left" vertical="center"/>
    </xf>
    <xf numFmtId="0" fontId="51" fillId="11" borderId="37" xfId="3" applyFont="1" applyFill="1" applyBorder="1" applyAlignment="1">
      <alignment vertical="center"/>
    </xf>
    <xf numFmtId="170" fontId="51" fillId="11" borderId="37" xfId="3" applyNumberFormat="1" applyFont="1" applyFill="1" applyBorder="1" applyAlignment="1">
      <alignment vertical="center"/>
    </xf>
    <xf numFmtId="170" fontId="43" fillId="11" borderId="38" xfId="3" applyNumberFormat="1" applyFont="1" applyFill="1" applyBorder="1" applyAlignment="1">
      <alignment horizontal="right" vertical="center"/>
    </xf>
    <xf numFmtId="0" fontId="49" fillId="0" borderId="0" xfId="3" applyFont="1"/>
    <xf numFmtId="0" fontId="45" fillId="0" borderId="0" xfId="3" applyFont="1"/>
    <xf numFmtId="49" fontId="7" fillId="0" borderId="72" xfId="0" applyNumberFormat="1" applyFont="1" applyBorder="1" applyAlignment="1">
      <alignment vertical="center"/>
    </xf>
    <xf numFmtId="4" fontId="7" fillId="0" borderId="71" xfId="0" applyNumberFormat="1" applyFont="1" applyBorder="1" applyAlignment="1">
      <alignment horizontal="center" vertical="center"/>
    </xf>
    <xf numFmtId="4" fontId="7" fillId="0" borderId="71" xfId="0" applyNumberFormat="1" applyFont="1" applyBorder="1" applyAlignment="1">
      <alignment vertical="center"/>
    </xf>
    <xf numFmtId="0" fontId="20" fillId="0" borderId="0" xfId="2" applyAlignment="1" applyProtection="1">
      <alignment vertical="center"/>
      <protection locked="0"/>
    </xf>
    <xf numFmtId="0" fontId="52" fillId="0" borderId="0" xfId="0" applyFont="1"/>
    <xf numFmtId="0" fontId="53" fillId="0" borderId="0" xfId="0" applyFont="1"/>
    <xf numFmtId="0" fontId="54" fillId="0" borderId="0" xfId="0" applyFont="1"/>
    <xf numFmtId="0" fontId="54" fillId="0" borderId="0" xfId="0" applyFont="1" applyAlignment="1">
      <alignment horizontal="center"/>
    </xf>
    <xf numFmtId="0" fontId="54" fillId="0" borderId="73" xfId="0" applyFont="1" applyBorder="1" applyAlignment="1">
      <alignment horizontal="center" wrapText="1"/>
    </xf>
    <xf numFmtId="0" fontId="54" fillId="0" borderId="11" xfId="0" applyFont="1" applyBorder="1" applyAlignment="1">
      <alignment horizontal="center"/>
    </xf>
    <xf numFmtId="0" fontId="54" fillId="0" borderId="74" xfId="0" applyFont="1" applyBorder="1" applyAlignment="1">
      <alignment horizontal="center"/>
    </xf>
    <xf numFmtId="0" fontId="54" fillId="0" borderId="75" xfId="0" applyFont="1" applyBorder="1" applyAlignment="1">
      <alignment horizontal="center"/>
    </xf>
    <xf numFmtId="0" fontId="54" fillId="0" borderId="76" xfId="0" applyFont="1" applyBorder="1" applyAlignment="1">
      <alignment horizontal="center" wrapText="1"/>
    </xf>
    <xf numFmtId="0" fontId="55" fillId="0" borderId="11" xfId="0" applyFont="1" applyBorder="1"/>
    <xf numFmtId="0" fontId="54" fillId="0" borderId="7" xfId="0" applyFont="1" applyBorder="1"/>
    <xf numFmtId="0" fontId="54" fillId="0" borderId="9" xfId="0" applyFont="1" applyBorder="1" applyAlignment="1">
      <alignment horizontal="center" vertical="top"/>
    </xf>
    <xf numFmtId="0" fontId="56" fillId="0" borderId="77" xfId="0" applyFont="1" applyBorder="1" applyAlignment="1">
      <alignment horizontal="center" vertical="top"/>
    </xf>
    <xf numFmtId="0" fontId="56" fillId="0" borderId="70" xfId="0" applyFont="1" applyBorder="1" applyAlignment="1">
      <alignment horizontal="left" vertical="top" wrapText="1"/>
    </xf>
    <xf numFmtId="0" fontId="54" fillId="0" borderId="10" xfId="0" applyFont="1" applyBorder="1" applyAlignment="1">
      <alignment horizontal="left" vertical="top" wrapText="1"/>
    </xf>
    <xf numFmtId="0" fontId="54" fillId="0" borderId="10" xfId="0" applyFont="1" applyBorder="1" applyAlignment="1">
      <alignment horizontal="center" vertical="top" wrapText="1"/>
    </xf>
    <xf numFmtId="0" fontId="54" fillId="0" borderId="77" xfId="0" applyFont="1" applyBorder="1" applyAlignment="1">
      <alignment horizontal="center" vertical="top"/>
    </xf>
    <xf numFmtId="0" fontId="54" fillId="0" borderId="70" xfId="0" applyFont="1" applyBorder="1" applyAlignment="1">
      <alignment horizontal="left" vertical="top" wrapText="1"/>
    </xf>
    <xf numFmtId="0" fontId="56" fillId="0" borderId="10" xfId="0" applyFont="1" applyBorder="1" applyAlignment="1">
      <alignment horizontal="left" vertical="top" wrapText="1"/>
    </xf>
    <xf numFmtId="0" fontId="54" fillId="0" borderId="73" xfId="0" applyFont="1" applyBorder="1" applyAlignment="1">
      <alignment horizontal="center"/>
    </xf>
    <xf numFmtId="0" fontId="57" fillId="0" borderId="20" xfId="0" applyFont="1" applyBorder="1"/>
    <xf numFmtId="0" fontId="54" fillId="0" borderId="78" xfId="0" applyFont="1" applyBorder="1"/>
    <xf numFmtId="0" fontId="54" fillId="0" borderId="1" xfId="0" applyFont="1" applyBorder="1" applyAlignment="1">
      <alignment horizontal="center"/>
    </xf>
    <xf numFmtId="0" fontId="57" fillId="0" borderId="1" xfId="0" applyFont="1" applyBorder="1"/>
    <xf numFmtId="0" fontId="54" fillId="0" borderId="3" xfId="0" applyFont="1" applyBorder="1" applyAlignment="1">
      <alignment horizontal="center"/>
    </xf>
    <xf numFmtId="0" fontId="57" fillId="0" borderId="3" xfId="0" applyFont="1" applyBorder="1"/>
    <xf numFmtId="0" fontId="54" fillId="0" borderId="4" xfId="0" applyFont="1" applyBorder="1"/>
    <xf numFmtId="0" fontId="54" fillId="0" borderId="81" xfId="0" applyFont="1" applyBorder="1" applyAlignment="1">
      <alignment horizontal="center"/>
    </xf>
    <xf numFmtId="0" fontId="58" fillId="0" borderId="0" xfId="0" applyFont="1" applyAlignment="1">
      <alignment horizontal="left"/>
    </xf>
    <xf numFmtId="10" fontId="54" fillId="0" borderId="79" xfId="0" applyNumberFormat="1" applyFont="1" applyBorder="1" applyAlignment="1">
      <alignment horizontal="center"/>
    </xf>
    <xf numFmtId="10" fontId="54" fillId="0" borderId="80" xfId="0" applyNumberFormat="1" applyFont="1" applyBorder="1" applyAlignment="1">
      <alignment horizontal="center"/>
    </xf>
    <xf numFmtId="0" fontId="20" fillId="0" borderId="0" xfId="2" applyAlignment="1">
      <alignment vertical="center"/>
    </xf>
    <xf numFmtId="0" fontId="25" fillId="0" borderId="0" xfId="2" applyFont="1" applyAlignment="1">
      <alignment horizontal="left" vertical="center"/>
    </xf>
    <xf numFmtId="0" fontId="27" fillId="0" borderId="0" xfId="2" applyFont="1" applyAlignment="1">
      <alignment horizontal="left" vertical="center"/>
    </xf>
    <xf numFmtId="0" fontId="27" fillId="0" borderId="0" xfId="2" applyFont="1" applyAlignment="1">
      <alignment horizontal="left" vertical="center" wrapText="1"/>
    </xf>
    <xf numFmtId="0" fontId="3" fillId="2" borderId="0" xfId="0" applyFont="1" applyFill="1" applyAlignment="1">
      <alignment horizontal="left" wrapText="1"/>
    </xf>
    <xf numFmtId="49" fontId="7" fillId="0" borderId="33" xfId="0" applyNumberFormat="1" applyFont="1" applyBorder="1" applyAlignment="1">
      <alignment vertical="center" wrapText="1"/>
    </xf>
    <xf numFmtId="49" fontId="7" fillId="0" borderId="34" xfId="0" applyNumberFormat="1" applyFont="1" applyBorder="1" applyAlignment="1">
      <alignment vertical="center" wrapText="1"/>
    </xf>
    <xf numFmtId="4" fontId="0" fillId="0" borderId="12" xfId="0" applyNumberFormat="1" applyBorder="1" applyAlignment="1">
      <alignment vertical="center" wrapText="1"/>
    </xf>
    <xf numFmtId="4" fontId="0" fillId="0" borderId="34" xfId="0" applyNumberFormat="1" applyBorder="1" applyAlignment="1">
      <alignment vertical="center" wrapText="1"/>
    </xf>
    <xf numFmtId="4" fontId="8" fillId="0" borderId="34" xfId="0" applyNumberFormat="1" applyFont="1" applyBorder="1" applyAlignment="1">
      <alignment vertical="center" wrapText="1"/>
    </xf>
    <xf numFmtId="4" fontId="0" fillId="3" borderId="36" xfId="0" applyNumberFormat="1" applyFill="1" applyBorder="1" applyAlignment="1">
      <alignment vertical="center"/>
    </xf>
    <xf numFmtId="4" fontId="0" fillId="3" borderId="37" xfId="0" applyNumberFormat="1" applyFill="1" applyBorder="1" applyAlignment="1">
      <alignment vertical="center"/>
    </xf>
    <xf numFmtId="4" fontId="0" fillId="3" borderId="38" xfId="0" applyNumberFormat="1" applyFill="1" applyBorder="1" applyAlignment="1">
      <alignment vertical="center"/>
    </xf>
    <xf numFmtId="4" fontId="12" fillId="3" borderId="7" xfId="0" applyNumberFormat="1" applyFont="1" applyFill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2" fontId="12" fillId="3" borderId="7" xfId="0" applyNumberFormat="1" applyFont="1" applyFill="1" applyBorder="1" applyAlignment="1">
      <alignment horizontal="right" vertical="center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22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1" fillId="0" borderId="16" xfId="0" applyNumberFormat="1" applyFont="1" applyBorder="1" applyAlignment="1">
      <alignment horizontal="right" vertical="center" indent="1"/>
    </xf>
    <xf numFmtId="0" fontId="8" fillId="4" borderId="0" xfId="0" applyFont="1" applyFill="1" applyAlignment="1" applyProtection="1">
      <alignment horizontal="left" vertical="center"/>
      <protection locked="0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8" fillId="4" borderId="6" xfId="0" applyFont="1" applyFill="1" applyBorder="1" applyAlignment="1" applyProtection="1">
      <alignment horizontal="left" vertical="center"/>
      <protection locked="0"/>
    </xf>
    <xf numFmtId="0" fontId="0" fillId="4" borderId="6" xfId="0" applyFill="1" applyBorder="1" applyAlignment="1" applyProtection="1">
      <alignment horizontal="left" vertical="center"/>
      <protection locked="0"/>
    </xf>
    <xf numFmtId="0" fontId="8" fillId="0" borderId="18" xfId="0" applyFont="1" applyBorder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0" fontId="8" fillId="3" borderId="0" xfId="0" applyFont="1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1" fontId="0" fillId="0" borderId="6" xfId="0" applyNumberFormat="1" applyBorder="1" applyAlignment="1">
      <alignment horizontal="right" indent="1"/>
    </xf>
    <xf numFmtId="0" fontId="8" fillId="4" borderId="18" xfId="0" applyFont="1" applyFill="1" applyBorder="1" applyAlignment="1" applyProtection="1">
      <alignment horizontal="left" vertical="center"/>
      <protection locked="0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6" fillId="0" borderId="0" xfId="0" applyFont="1" applyAlignment="1">
      <alignment horizontal="center"/>
    </xf>
    <xf numFmtId="49" fontId="0" fillId="0" borderId="12" xfId="0" applyNumberForma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  <xf numFmtId="0" fontId="0" fillId="4" borderId="29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horizontal="left" vertical="top" wrapText="1"/>
      <protection locked="0"/>
    </xf>
    <xf numFmtId="0" fontId="0" fillId="4" borderId="40" xfId="0" applyFill="1" applyBorder="1" applyAlignment="1" applyProtection="1">
      <alignment vertical="top" wrapText="1"/>
      <protection locked="0"/>
    </xf>
    <xf numFmtId="0" fontId="0" fillId="4" borderId="26" xfId="0" applyFill="1" applyBorder="1" applyAlignment="1" applyProtection="1">
      <alignment vertical="top" wrapText="1"/>
      <protection locked="0"/>
    </xf>
    <xf numFmtId="0" fontId="0" fillId="4" borderId="0" xfId="0" applyFill="1" applyAlignment="1" applyProtection="1">
      <alignment vertical="top" wrapText="1"/>
      <protection locked="0"/>
    </xf>
    <xf numFmtId="0" fontId="0" fillId="4" borderId="0" xfId="0" applyFill="1" applyAlignment="1" applyProtection="1">
      <alignment horizontal="left" vertical="top" wrapText="1"/>
      <protection locked="0"/>
    </xf>
    <xf numFmtId="0" fontId="0" fillId="4" borderId="27" xfId="0" applyFill="1" applyBorder="1" applyAlignment="1" applyProtection="1">
      <alignment vertical="top" wrapText="1"/>
      <protection locked="0"/>
    </xf>
    <xf numFmtId="0" fontId="0" fillId="4" borderId="10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horizontal="left" vertical="top" wrapText="1"/>
      <protection locked="0"/>
    </xf>
    <xf numFmtId="0" fontId="0" fillId="4" borderId="28" xfId="0" applyFill="1" applyBorder="1" applyAlignment="1" applyProtection="1">
      <alignment vertical="top" wrapText="1"/>
      <protection locked="0"/>
    </xf>
    <xf numFmtId="0" fontId="17" fillId="0" borderId="18" xfId="0" applyFont="1" applyBorder="1" applyAlignment="1">
      <alignment horizontal="left" vertical="top" wrapText="1"/>
    </xf>
    <xf numFmtId="0" fontId="17" fillId="0" borderId="18" xfId="0" applyFont="1" applyBorder="1" applyAlignment="1">
      <alignment vertical="top" wrapText="1"/>
    </xf>
    <xf numFmtId="0" fontId="26" fillId="0" borderId="0" xfId="2" applyFont="1" applyAlignment="1">
      <alignment horizontal="left" vertical="center" wrapText="1"/>
    </xf>
    <xf numFmtId="0" fontId="20" fillId="0" borderId="0" xfId="2" applyAlignment="1">
      <alignment vertical="center"/>
    </xf>
    <xf numFmtId="0" fontId="25" fillId="0" borderId="0" xfId="2" applyFont="1" applyAlignment="1">
      <alignment horizontal="left" vertical="center" wrapText="1"/>
    </xf>
    <xf numFmtId="0" fontId="25" fillId="0" borderId="0" xfId="2" applyFont="1" applyAlignment="1">
      <alignment horizontal="left" vertical="center"/>
    </xf>
    <xf numFmtId="0" fontId="22" fillId="6" borderId="0" xfId="2" applyFont="1" applyFill="1" applyAlignment="1">
      <alignment horizontal="center" vertical="center"/>
    </xf>
    <xf numFmtId="0" fontId="20" fillId="0" borderId="0" xfId="2"/>
    <xf numFmtId="0" fontId="27" fillId="0" borderId="0" xfId="2" applyFont="1" applyAlignment="1">
      <alignment horizontal="left" vertical="center"/>
    </xf>
    <xf numFmtId="0" fontId="27" fillId="0" borderId="0" xfId="2" applyFont="1" applyAlignment="1">
      <alignment horizontal="left" vertical="center" wrapText="1"/>
    </xf>
    <xf numFmtId="0" fontId="43" fillId="0" borderId="69" xfId="3" applyFont="1" applyBorder="1" applyAlignment="1">
      <alignment horizontal="left" wrapText="1"/>
    </xf>
    <xf numFmtId="0" fontId="45" fillId="0" borderId="70" xfId="3" applyFont="1" applyBorder="1" applyAlignment="1">
      <alignment horizontal="left" wrapText="1"/>
    </xf>
    <xf numFmtId="169" fontId="33" fillId="0" borderId="66" xfId="2" applyNumberFormat="1" applyFont="1" applyBorder="1" applyAlignment="1" applyProtection="1">
      <alignment vertical="center"/>
    </xf>
    <xf numFmtId="169" fontId="41" fillId="0" borderId="66" xfId="2" applyNumberFormat="1" applyFont="1" applyBorder="1" applyAlignment="1" applyProtection="1">
      <alignment vertical="center"/>
    </xf>
    <xf numFmtId="4" fontId="33" fillId="12" borderId="66" xfId="2" applyNumberFormat="1" applyFont="1" applyFill="1" applyBorder="1" applyAlignment="1" applyProtection="1">
      <alignment vertical="center"/>
      <protection locked="0"/>
    </xf>
    <xf numFmtId="4" fontId="33" fillId="13" borderId="66" xfId="2" applyNumberFormat="1" applyFont="1" applyFill="1" applyBorder="1" applyAlignment="1" applyProtection="1">
      <alignment vertical="center"/>
      <protection locked="0"/>
    </xf>
    <xf numFmtId="4" fontId="41" fillId="12" borderId="66" xfId="2" applyNumberFormat="1" applyFont="1" applyFill="1" applyBorder="1" applyAlignment="1" applyProtection="1">
      <alignment vertical="center"/>
      <protection locked="0"/>
    </xf>
    <xf numFmtId="0" fontId="20" fillId="12" borderId="66" xfId="2" applyFill="1" applyBorder="1" applyAlignment="1" applyProtection="1">
      <alignment vertical="center"/>
      <protection locked="0"/>
    </xf>
    <xf numFmtId="165" fontId="38" fillId="0" borderId="50" xfId="2" applyNumberFormat="1" applyFont="1" applyBorder="1" applyAlignment="1">
      <alignment vertical="center"/>
    </xf>
    <xf numFmtId="165" fontId="38" fillId="0" borderId="63" xfId="2" applyNumberFormat="1" applyFont="1" applyBorder="1" applyAlignment="1">
      <alignment vertical="center"/>
    </xf>
    <xf numFmtId="0" fontId="40" fillId="0" borderId="49" xfId="2" applyFont="1" applyBorder="1" applyAlignment="1">
      <alignment vertical="center"/>
    </xf>
    <xf numFmtId="0" fontId="40" fillId="0" borderId="0" xfId="2" applyFont="1" applyAlignment="1">
      <alignment vertical="center"/>
    </xf>
    <xf numFmtId="0" fontId="40" fillId="0" borderId="0" xfId="2" applyFont="1" applyAlignment="1">
      <alignment horizontal="left" vertical="center"/>
    </xf>
    <xf numFmtId="0" fontId="35" fillId="0" borderId="0" xfId="2" applyFont="1" applyAlignment="1">
      <alignment horizontal="left" vertical="center"/>
    </xf>
    <xf numFmtId="4" fontId="35" fillId="0" borderId="0" xfId="2" applyNumberFormat="1" applyFont="1" applyAlignment="1">
      <alignment vertical="center"/>
    </xf>
    <xf numFmtId="0" fontId="40" fillId="0" borderId="64" xfId="2" applyFont="1" applyBorder="1" applyAlignment="1">
      <alignment vertical="center"/>
    </xf>
    <xf numFmtId="165" fontId="40" fillId="0" borderId="0" xfId="2" applyNumberFormat="1" applyFont="1" applyAlignment="1">
      <alignment vertical="center"/>
    </xf>
    <xf numFmtId="165" fontId="40" fillId="0" borderId="65" xfId="2" applyNumberFormat="1" applyFont="1" applyBorder="1" applyAlignment="1">
      <alignment vertical="center"/>
    </xf>
    <xf numFmtId="0" fontId="40" fillId="0" borderId="0" xfId="2" applyFont="1" applyAlignment="1">
      <alignment horizontal="center" vertical="center"/>
    </xf>
    <xf numFmtId="0" fontId="36" fillId="0" borderId="0" xfId="2" applyFont="1" applyAlignment="1">
      <alignment horizontal="left" vertical="center"/>
    </xf>
    <xf numFmtId="4" fontId="36" fillId="0" borderId="0" xfId="2" applyNumberFormat="1" applyFont="1" applyAlignment="1">
      <alignment vertical="center"/>
    </xf>
    <xf numFmtId="4" fontId="33" fillId="0" borderId="66" xfId="2" applyNumberFormat="1" applyFont="1" applyBorder="1" applyAlignment="1" applyProtection="1">
      <alignment vertical="center"/>
    </xf>
    <xf numFmtId="4" fontId="41" fillId="0" borderId="66" xfId="2" applyNumberFormat="1" applyFont="1" applyBorder="1" applyAlignment="1" applyProtection="1">
      <alignment vertical="center"/>
    </xf>
    <xf numFmtId="170" fontId="48" fillId="12" borderId="71" xfId="4" applyNumberFormat="1" applyFont="1" applyFill="1" applyBorder="1" applyAlignment="1" applyProtection="1">
      <alignment horizontal="right" vertical="center"/>
      <protection locked="0"/>
    </xf>
    <xf numFmtId="170" fontId="48" fillId="14" borderId="71" xfId="4" applyNumberFormat="1" applyFont="1" applyFill="1" applyBorder="1" applyAlignment="1" applyProtection="1">
      <alignment horizontal="right" vertical="center"/>
      <protection locked="0"/>
    </xf>
    <xf numFmtId="170" fontId="50" fillId="14" borderId="71" xfId="4" applyNumberFormat="1" applyFont="1" applyFill="1" applyBorder="1" applyAlignment="1" applyProtection="1">
      <alignment horizontal="right" vertical="center"/>
      <protection locked="0"/>
    </xf>
    <xf numFmtId="170" fontId="50" fillId="15" borderId="71" xfId="4" applyNumberFormat="1" applyFont="1" applyFill="1" applyBorder="1" applyAlignment="1" applyProtection="1">
      <alignment horizontal="right" vertical="center"/>
      <protection locked="0"/>
    </xf>
  </cellXfs>
  <cellStyles count="5">
    <cellStyle name="Měna 2" xfId="4" xr:uid="{F68A5B86-EAB3-4E3A-A701-511BD837BF15}"/>
    <cellStyle name="Normální" xfId="0" builtinId="0"/>
    <cellStyle name="normální 2" xfId="1" xr:uid="{00000000-0005-0000-0000-000001000000}"/>
    <cellStyle name="Normální 3" xfId="2" xr:uid="{29F2A98F-3BC9-49B8-8C4A-3EDC72DF3325}"/>
    <cellStyle name="Normální 4" xfId="3" xr:uid="{6F40C924-F3B7-440D-A5EA-560DD8510EC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16048B44-96CE-462C-B0C0-E8F615CD791B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85750" cy="285750"/>
        </a:xfrm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6199A0D1-266A-4DD4-B18A-94039F667826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85750" cy="285750"/>
        </a:xfrm>
        <a:prstGeom prst="rect">
          <a:avLst/>
        </a:prstGeom>
      </xdr:spPr>
    </xdr:pic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UILDpowerS\Templates\Rozpocty\Sablona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515701de3203722a/Plocha/Pr&#225;ce/JIP%20D&#283;tsk&#225;%20klinika%20(%20St&#345;&#237;tesk&#253;%20)/rozpo&#269;et.xlsx" TargetMode="External"/><Relationship Id="rId1" Type="http://schemas.openxmlformats.org/officeDocument/2006/relationships/externalLinkPath" Target="https://d.docs.live.net/515701de3203722a/Plocha/Pr&#225;ce/JIP%20D&#283;tsk&#225;%20klinika%20(%20St&#345;&#237;tesk&#253;%20)/rozpo&#269;e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kapitulace stavby"/>
      <sheetName val="1. - TPS - Silnoproud"/>
      <sheetName val="2. - TPS - Elektronické k..."/>
      <sheetName val="2. - TPS - Elektronické k.. (2)"/>
    </sheetNames>
    <sheetDataSet>
      <sheetData sheetId="0">
        <row r="6">
          <cell r="K6" t="str">
            <v>FN Brno - pracoviště dětské medicíny objekt C</v>
          </cell>
        </row>
        <row r="8">
          <cell r="AN8" t="str">
            <v>11. 11. 2025</v>
          </cell>
        </row>
        <row r="10">
          <cell r="AN10" t="str">
            <v/>
          </cell>
        </row>
        <row r="11">
          <cell r="E11" t="str">
            <v xml:space="preserve"> </v>
          </cell>
          <cell r="AN11" t="str">
            <v/>
          </cell>
        </row>
        <row r="13">
          <cell r="AN13" t="str">
            <v/>
          </cell>
        </row>
        <row r="14">
          <cell r="E14" t="str">
            <v xml:space="preserve"> </v>
          </cell>
          <cell r="AN14" t="str">
            <v/>
          </cell>
        </row>
      </sheetData>
      <sheetData sheetId="1"/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G2"/>
  <sheetViews>
    <sheetView workbookViewId="0">
      <selection activeCell="A2" sqref="A2:G2"/>
    </sheetView>
  </sheetViews>
  <sheetFormatPr defaultRowHeight="12.75" x14ac:dyDescent="0.2"/>
  <sheetData>
    <row r="1" spans="1:7" x14ac:dyDescent="0.2">
      <c r="A1" s="21" t="s">
        <v>40</v>
      </c>
    </row>
    <row r="2" spans="1:7" ht="57.75" customHeight="1" x14ac:dyDescent="0.2">
      <c r="A2" s="365" t="s">
        <v>41</v>
      </c>
      <c r="B2" s="365"/>
      <c r="C2" s="365"/>
      <c r="D2" s="365"/>
      <c r="E2" s="365"/>
      <c r="F2" s="365"/>
      <c r="G2" s="365"/>
    </row>
  </sheetData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112">
    <tabColor rgb="FF66FF66"/>
  </sheetPr>
  <dimension ref="A1:O75"/>
  <sheetViews>
    <sheetView showGridLines="0" topLeftCell="B14" zoomScaleNormal="100" zoomScaleSheetLayoutView="75" workbookViewId="0">
      <selection activeCell="I43" sqref="I43"/>
    </sheetView>
  </sheetViews>
  <sheetFormatPr defaultColWidth="9" defaultRowHeight="12.75" x14ac:dyDescent="0.2"/>
  <cols>
    <col min="1" max="1" width="8.42578125" hidden="1" customWidth="1"/>
    <col min="2" max="2" width="13.42578125" customWidth="1"/>
    <col min="3" max="3" width="7.42578125" style="52" customWidth="1"/>
    <col min="4" max="4" width="13" style="52" customWidth="1"/>
    <col min="5" max="5" width="9.7109375" style="52" customWidth="1"/>
    <col min="6" max="6" width="11.7109375" customWidth="1"/>
    <col min="7" max="9" width="13" customWidth="1"/>
    <col min="10" max="10" width="5.5703125" customWidth="1"/>
    <col min="11" max="11" width="4.28515625" customWidth="1"/>
    <col min="12" max="15" width="10.7109375" customWidth="1"/>
  </cols>
  <sheetData>
    <row r="1" spans="1:15" ht="33.75" customHeight="1" x14ac:dyDescent="0.2">
      <c r="A1" s="47" t="s">
        <v>38</v>
      </c>
      <c r="B1" s="402" t="s">
        <v>4</v>
      </c>
      <c r="C1" s="403"/>
      <c r="D1" s="403"/>
      <c r="E1" s="403"/>
      <c r="F1" s="403"/>
      <c r="G1" s="403"/>
      <c r="H1" s="403"/>
      <c r="I1" s="403"/>
      <c r="J1" s="404"/>
    </row>
    <row r="2" spans="1:15" ht="36" customHeight="1" x14ac:dyDescent="0.2">
      <c r="A2" s="2"/>
      <c r="B2" s="76" t="s">
        <v>24</v>
      </c>
      <c r="C2" s="77"/>
      <c r="D2" s="78" t="s">
        <v>43</v>
      </c>
      <c r="E2" s="408" t="s">
        <v>44</v>
      </c>
      <c r="F2" s="409"/>
      <c r="G2" s="409"/>
      <c r="H2" s="409"/>
      <c r="I2" s="409"/>
      <c r="J2" s="410"/>
      <c r="O2" s="1"/>
    </row>
    <row r="3" spans="1:15" ht="23.25" customHeight="1" x14ac:dyDescent="0.2">
      <c r="A3" s="2"/>
      <c r="B3" s="79"/>
      <c r="C3" s="77"/>
      <c r="D3" s="80"/>
      <c r="E3" s="411" t="s">
        <v>615</v>
      </c>
      <c r="F3" s="412"/>
      <c r="G3" s="412"/>
      <c r="H3" s="412"/>
      <c r="I3" s="412"/>
      <c r="J3" s="413"/>
    </row>
    <row r="4" spans="1:15" ht="23.25" customHeight="1" x14ac:dyDescent="0.2">
      <c r="A4" s="2"/>
      <c r="B4" s="81"/>
      <c r="C4" s="82"/>
      <c r="D4" s="83"/>
      <c r="E4" s="389"/>
      <c r="F4" s="389"/>
      <c r="G4" s="389"/>
      <c r="H4" s="389"/>
      <c r="I4" s="389"/>
      <c r="J4" s="390"/>
    </row>
    <row r="5" spans="1:15" ht="24" customHeight="1" x14ac:dyDescent="0.2">
      <c r="A5" s="2"/>
      <c r="B5" s="31" t="s">
        <v>23</v>
      </c>
      <c r="D5" s="393"/>
      <c r="E5" s="394"/>
      <c r="F5" s="394"/>
      <c r="G5" s="394"/>
      <c r="H5" s="18" t="s">
        <v>42</v>
      </c>
      <c r="I5" s="22"/>
      <c r="J5" s="8"/>
    </row>
    <row r="6" spans="1:15" ht="15.75" customHeight="1" x14ac:dyDescent="0.2">
      <c r="A6" s="2"/>
      <c r="B6" s="28"/>
      <c r="C6" s="55"/>
      <c r="D6" s="395"/>
      <c r="E6" s="396"/>
      <c r="F6" s="396"/>
      <c r="G6" s="396"/>
      <c r="H6" s="18" t="s">
        <v>36</v>
      </c>
      <c r="I6" s="22"/>
      <c r="J6" s="8"/>
    </row>
    <row r="7" spans="1:15" ht="15.75" customHeight="1" x14ac:dyDescent="0.2">
      <c r="A7" s="2"/>
      <c r="B7" s="29"/>
      <c r="C7" s="56"/>
      <c r="D7" s="53"/>
      <c r="E7" s="397"/>
      <c r="F7" s="398"/>
      <c r="G7" s="398"/>
      <c r="H7" s="24"/>
      <c r="I7" s="23"/>
      <c r="J7" s="34"/>
    </row>
    <row r="8" spans="1:15" ht="24" hidden="1" customHeight="1" x14ac:dyDescent="0.2">
      <c r="A8" s="2"/>
      <c r="B8" s="31" t="s">
        <v>21</v>
      </c>
      <c r="D8" s="51"/>
      <c r="H8" s="18" t="s">
        <v>42</v>
      </c>
      <c r="I8" s="22"/>
      <c r="J8" s="8"/>
    </row>
    <row r="9" spans="1:15" ht="15.75" hidden="1" customHeight="1" x14ac:dyDescent="0.2">
      <c r="A9" s="2"/>
      <c r="B9" s="2"/>
      <c r="D9" s="51"/>
      <c r="H9" s="18" t="s">
        <v>36</v>
      </c>
      <c r="I9" s="22"/>
      <c r="J9" s="8"/>
    </row>
    <row r="10" spans="1:15" ht="15.75" hidden="1" customHeight="1" x14ac:dyDescent="0.2">
      <c r="A10" s="2"/>
      <c r="B10" s="35"/>
      <c r="C10" s="56"/>
      <c r="D10" s="53"/>
      <c r="E10" s="57"/>
      <c r="F10" s="24"/>
      <c r="G10" s="14"/>
      <c r="H10" s="14"/>
      <c r="I10" s="36"/>
      <c r="J10" s="34"/>
    </row>
    <row r="11" spans="1:15" ht="24" customHeight="1" x14ac:dyDescent="0.2">
      <c r="A11" s="2"/>
      <c r="B11" s="31" t="s">
        <v>20</v>
      </c>
      <c r="D11" s="415"/>
      <c r="E11" s="415"/>
      <c r="F11" s="415"/>
      <c r="G11" s="415"/>
      <c r="H11" s="18" t="s">
        <v>42</v>
      </c>
      <c r="I11" s="84"/>
      <c r="J11" s="8"/>
    </row>
    <row r="12" spans="1:15" ht="15.75" customHeight="1" x14ac:dyDescent="0.2">
      <c r="A12" s="2"/>
      <c r="B12" s="28"/>
      <c r="C12" s="55"/>
      <c r="D12" s="388"/>
      <c r="E12" s="388"/>
      <c r="F12" s="388"/>
      <c r="G12" s="388"/>
      <c r="H12" s="18" t="s">
        <v>36</v>
      </c>
      <c r="I12" s="84"/>
      <c r="J12" s="8"/>
    </row>
    <row r="13" spans="1:15" ht="15.75" customHeight="1" x14ac:dyDescent="0.2">
      <c r="A13" s="2"/>
      <c r="B13" s="29"/>
      <c r="C13" s="56"/>
      <c r="D13" s="85"/>
      <c r="E13" s="391"/>
      <c r="F13" s="392"/>
      <c r="G13" s="392"/>
      <c r="H13" s="19"/>
      <c r="I13" s="23"/>
      <c r="J13" s="34"/>
    </row>
    <row r="14" spans="1:15" ht="24" customHeight="1" x14ac:dyDescent="0.2">
      <c r="A14" s="2"/>
      <c r="B14" s="43" t="s">
        <v>22</v>
      </c>
      <c r="C14" s="58"/>
      <c r="D14" s="59"/>
      <c r="E14" s="60"/>
      <c r="F14" s="44"/>
      <c r="G14" s="44"/>
      <c r="H14" s="45"/>
      <c r="I14" s="44"/>
      <c r="J14" s="46"/>
    </row>
    <row r="15" spans="1:15" ht="32.25" customHeight="1" x14ac:dyDescent="0.2">
      <c r="A15" s="2"/>
      <c r="B15" s="35" t="s">
        <v>34</v>
      </c>
      <c r="C15" s="61"/>
      <c r="D15" s="54"/>
      <c r="E15" s="414"/>
      <c r="F15" s="414"/>
      <c r="G15" s="416"/>
      <c r="H15" s="416"/>
      <c r="I15" s="416" t="s">
        <v>31</v>
      </c>
      <c r="J15" s="417"/>
    </row>
    <row r="16" spans="1:15" ht="23.25" customHeight="1" x14ac:dyDescent="0.2">
      <c r="A16" s="138" t="s">
        <v>26</v>
      </c>
      <c r="B16" s="38" t="s">
        <v>26</v>
      </c>
      <c r="C16" s="62"/>
      <c r="D16" s="63"/>
      <c r="E16" s="377"/>
      <c r="F16" s="386"/>
      <c r="G16" s="377"/>
      <c r="H16" s="386"/>
      <c r="I16" s="377">
        <f>SUMIF(F60:F68,A16,I60:I68)+SUMIF(F60:F68,"PSU",I60:I68)</f>
        <v>0</v>
      </c>
      <c r="J16" s="378"/>
    </row>
    <row r="17" spans="1:10" ht="23.25" customHeight="1" x14ac:dyDescent="0.2">
      <c r="A17" s="138" t="s">
        <v>27</v>
      </c>
      <c r="B17" s="38" t="s">
        <v>27</v>
      </c>
      <c r="C17" s="62"/>
      <c r="D17" s="63"/>
      <c r="E17" s="377"/>
      <c r="F17" s="386"/>
      <c r="G17" s="377"/>
      <c r="H17" s="386"/>
      <c r="I17" s="377">
        <f>SUMIF(F60:F68,A17,I60:I68)</f>
        <v>0</v>
      </c>
      <c r="J17" s="378"/>
    </row>
    <row r="18" spans="1:10" ht="23.25" customHeight="1" x14ac:dyDescent="0.2">
      <c r="A18" s="138" t="s">
        <v>28</v>
      </c>
      <c r="B18" s="38" t="s">
        <v>28</v>
      </c>
      <c r="C18" s="62"/>
      <c r="D18" s="63"/>
      <c r="E18" s="377"/>
      <c r="F18" s="386"/>
      <c r="G18" s="377"/>
      <c r="H18" s="386"/>
      <c r="I18" s="377">
        <f>SUM(I65,I69,I70,I71)</f>
        <v>0</v>
      </c>
      <c r="J18" s="378"/>
    </row>
    <row r="19" spans="1:10" ht="23.25" customHeight="1" x14ac:dyDescent="0.2">
      <c r="A19" s="138" t="s">
        <v>77</v>
      </c>
      <c r="B19" s="38" t="s">
        <v>29</v>
      </c>
      <c r="C19" s="62"/>
      <c r="D19" s="63"/>
      <c r="E19" s="377"/>
      <c r="F19" s="386"/>
      <c r="G19" s="377"/>
      <c r="H19" s="386"/>
      <c r="I19" s="377">
        <f>SUMIF(F60:F68,A19,I60:I68)</f>
        <v>0</v>
      </c>
      <c r="J19" s="378"/>
    </row>
    <row r="20" spans="1:10" ht="23.25" customHeight="1" x14ac:dyDescent="0.2">
      <c r="A20" s="138" t="s">
        <v>78</v>
      </c>
      <c r="B20" s="38" t="s">
        <v>30</v>
      </c>
      <c r="C20" s="62"/>
      <c r="D20" s="63"/>
      <c r="E20" s="377"/>
      <c r="F20" s="386"/>
      <c r="G20" s="377"/>
      <c r="H20" s="386"/>
      <c r="I20" s="377">
        <f>SUMIF(F60:F68,A20,I60:I68)</f>
        <v>0</v>
      </c>
      <c r="J20" s="378"/>
    </row>
    <row r="21" spans="1:10" ht="23.25" customHeight="1" x14ac:dyDescent="0.2">
      <c r="A21" s="2"/>
      <c r="B21" s="48" t="s">
        <v>31</v>
      </c>
      <c r="C21" s="64"/>
      <c r="D21" s="65"/>
      <c r="E21" s="384"/>
      <c r="F21" s="385"/>
      <c r="G21" s="384"/>
      <c r="H21" s="385"/>
      <c r="I21" s="384">
        <f>SUM(I16:J20)</f>
        <v>0</v>
      </c>
      <c r="J21" s="387"/>
    </row>
    <row r="22" spans="1:10" ht="33" customHeight="1" x14ac:dyDescent="0.2">
      <c r="A22" s="2"/>
      <c r="B22" s="42" t="s">
        <v>35</v>
      </c>
      <c r="C22" s="62"/>
      <c r="D22" s="63"/>
      <c r="E22" s="66"/>
      <c r="F22" s="39"/>
      <c r="G22" s="33"/>
      <c r="H22" s="33"/>
      <c r="I22" s="33"/>
      <c r="J22" s="40"/>
    </row>
    <row r="23" spans="1:10" ht="23.25" customHeight="1" x14ac:dyDescent="0.2">
      <c r="A23" s="2">
        <f>ZakladDPHSni*SazbaDPH1/100</f>
        <v>0</v>
      </c>
      <c r="B23" s="38" t="s">
        <v>13</v>
      </c>
      <c r="C23" s="62"/>
      <c r="D23" s="63"/>
      <c r="E23" s="67">
        <v>12</v>
      </c>
      <c r="F23" s="39" t="s">
        <v>0</v>
      </c>
      <c r="G23" s="375">
        <f>ZakladDPHSniVypocet</f>
        <v>0</v>
      </c>
      <c r="H23" s="376"/>
      <c r="I23" s="376"/>
      <c r="J23" s="40" t="str">
        <f t="shared" ref="J23:J28" si="0">Mena</f>
        <v>CZK</v>
      </c>
    </row>
    <row r="24" spans="1:10" ht="23.25" customHeight="1" x14ac:dyDescent="0.2">
      <c r="A24" s="2">
        <f>(A23-INT(A23))*100</f>
        <v>0</v>
      </c>
      <c r="B24" s="38" t="s">
        <v>14</v>
      </c>
      <c r="C24" s="62"/>
      <c r="D24" s="63"/>
      <c r="E24" s="67">
        <f>SazbaDPH1</f>
        <v>12</v>
      </c>
      <c r="F24" s="39" t="s">
        <v>0</v>
      </c>
      <c r="G24" s="400">
        <f>A23</f>
        <v>0</v>
      </c>
      <c r="H24" s="401"/>
      <c r="I24" s="401"/>
      <c r="J24" s="40" t="str">
        <f t="shared" si="0"/>
        <v>CZK</v>
      </c>
    </row>
    <row r="25" spans="1:10" ht="23.25" customHeight="1" x14ac:dyDescent="0.2">
      <c r="A25" s="2">
        <f>ZakladDPHZakl*SazbaDPH2/100</f>
        <v>0</v>
      </c>
      <c r="B25" s="38" t="s">
        <v>15</v>
      </c>
      <c r="C25" s="62"/>
      <c r="D25" s="63"/>
      <c r="E25" s="67">
        <v>21</v>
      </c>
      <c r="F25" s="39" t="s">
        <v>0</v>
      </c>
      <c r="G25" s="375">
        <f>ZakladDPHZaklVypocet</f>
        <v>0</v>
      </c>
      <c r="H25" s="376"/>
      <c r="I25" s="376"/>
      <c r="J25" s="40" t="str">
        <f t="shared" si="0"/>
        <v>CZK</v>
      </c>
    </row>
    <row r="26" spans="1:10" ht="23.25" customHeight="1" x14ac:dyDescent="0.2">
      <c r="A26" s="2">
        <f>(A25-INT(A25))*100</f>
        <v>0</v>
      </c>
      <c r="B26" s="32" t="s">
        <v>16</v>
      </c>
      <c r="C26" s="68"/>
      <c r="D26" s="54"/>
      <c r="E26" s="69">
        <f>SazbaDPH2</f>
        <v>21</v>
      </c>
      <c r="F26" s="30" t="s">
        <v>0</v>
      </c>
      <c r="G26" s="405">
        <f>A25</f>
        <v>0</v>
      </c>
      <c r="H26" s="406"/>
      <c r="I26" s="406"/>
      <c r="J26" s="37" t="str">
        <f t="shared" si="0"/>
        <v>CZK</v>
      </c>
    </row>
    <row r="27" spans="1:10" ht="23.25" customHeight="1" thickBot="1" x14ac:dyDescent="0.25">
      <c r="A27" s="2">
        <f>ZakladDPHSni+DPHSni+ZakladDPHZakl+DPHZakl</f>
        <v>0</v>
      </c>
      <c r="B27" s="31" t="s">
        <v>5</v>
      </c>
      <c r="C27" s="70"/>
      <c r="D27" s="71"/>
      <c r="E27" s="70"/>
      <c r="F27" s="16"/>
      <c r="G27" s="407">
        <f>CenaCelkem-(ZakladDPHSni+DPHSni+ZakladDPHZakl+DPHZakl)</f>
        <v>0</v>
      </c>
      <c r="H27" s="407"/>
      <c r="I27" s="407"/>
      <c r="J27" s="41" t="str">
        <f t="shared" si="0"/>
        <v>CZK</v>
      </c>
    </row>
    <row r="28" spans="1:10" ht="27.75" hidden="1" customHeight="1" thickBot="1" x14ac:dyDescent="0.25">
      <c r="A28" s="2"/>
      <c r="B28" s="111" t="s">
        <v>25</v>
      </c>
      <c r="C28" s="112"/>
      <c r="D28" s="112"/>
      <c r="E28" s="113"/>
      <c r="F28" s="114"/>
      <c r="G28" s="374">
        <f>ZakladDPHSniVypocet+ZakladDPHZaklVypocet</f>
        <v>0</v>
      </c>
      <c r="H28" s="379"/>
      <c r="I28" s="379"/>
      <c r="J28" s="115" t="str">
        <f t="shared" si="0"/>
        <v>CZK</v>
      </c>
    </row>
    <row r="29" spans="1:10" ht="27.75" customHeight="1" thickBot="1" x14ac:dyDescent="0.25">
      <c r="A29" s="2">
        <f>(A27-INT(A27))*100</f>
        <v>0</v>
      </c>
      <c r="B29" s="111" t="s">
        <v>37</v>
      </c>
      <c r="C29" s="116"/>
      <c r="D29" s="116"/>
      <c r="E29" s="116"/>
      <c r="F29" s="117"/>
      <c r="G29" s="374">
        <f>A27</f>
        <v>0</v>
      </c>
      <c r="H29" s="374"/>
      <c r="I29" s="374"/>
      <c r="J29" s="118" t="s">
        <v>52</v>
      </c>
    </row>
    <row r="30" spans="1:10" ht="12.75" customHeight="1" x14ac:dyDescent="0.2">
      <c r="A30" s="2"/>
      <c r="B30" s="2"/>
      <c r="J30" s="9"/>
    </row>
    <row r="31" spans="1:10" ht="30" customHeight="1" x14ac:dyDescent="0.2">
      <c r="A31" s="2"/>
      <c r="B31" s="2"/>
      <c r="J31" s="9"/>
    </row>
    <row r="32" spans="1:10" ht="18.75" customHeight="1" x14ac:dyDescent="0.2">
      <c r="A32" s="2"/>
      <c r="B32" s="17"/>
      <c r="C32" s="72" t="s">
        <v>12</v>
      </c>
      <c r="D32" s="73"/>
      <c r="E32" s="73"/>
      <c r="F32" s="15" t="s">
        <v>11</v>
      </c>
      <c r="G32" s="26"/>
      <c r="H32" s="27"/>
      <c r="I32" s="26"/>
      <c r="J32" s="9"/>
    </row>
    <row r="33" spans="1:10" ht="47.25" customHeight="1" x14ac:dyDescent="0.2">
      <c r="A33" s="2"/>
      <c r="B33" s="2"/>
      <c r="J33" s="9"/>
    </row>
    <row r="34" spans="1:10" s="21" customFormat="1" ht="18.75" customHeight="1" x14ac:dyDescent="0.2">
      <c r="A34" s="20"/>
      <c r="B34" s="20"/>
      <c r="C34" s="74"/>
      <c r="D34" s="380"/>
      <c r="E34" s="381"/>
      <c r="G34" s="382"/>
      <c r="H34" s="383"/>
      <c r="I34" s="383"/>
      <c r="J34" s="25"/>
    </row>
    <row r="35" spans="1:10" ht="12.75" customHeight="1" x14ac:dyDescent="0.2">
      <c r="A35" s="2"/>
      <c r="B35" s="2"/>
      <c r="D35" s="399" t="s">
        <v>2</v>
      </c>
      <c r="E35" s="399"/>
      <c r="H35" s="10" t="s">
        <v>3</v>
      </c>
      <c r="J35" s="9"/>
    </row>
    <row r="36" spans="1:10" ht="13.5" customHeight="1" thickBot="1" x14ac:dyDescent="0.25">
      <c r="A36" s="11"/>
      <c r="B36" s="11"/>
      <c r="C36" s="75"/>
      <c r="D36" s="75"/>
      <c r="E36" s="75"/>
      <c r="F36" s="12"/>
      <c r="G36" s="12"/>
      <c r="H36" s="12"/>
      <c r="I36" s="12"/>
      <c r="J36" s="13"/>
    </row>
    <row r="37" spans="1:10" ht="27" customHeight="1" x14ac:dyDescent="0.2">
      <c r="B37" s="88" t="s">
        <v>17</v>
      </c>
      <c r="C37" s="89"/>
      <c r="D37" s="89"/>
      <c r="E37" s="89"/>
      <c r="F37" s="90"/>
      <c r="G37" s="90"/>
      <c r="H37" s="90"/>
      <c r="I37" s="90"/>
      <c r="J37" s="91"/>
    </row>
    <row r="38" spans="1:10" ht="25.5" customHeight="1" x14ac:dyDescent="0.2">
      <c r="A38" s="87" t="s">
        <v>39</v>
      </c>
      <c r="B38" s="92" t="s">
        <v>18</v>
      </c>
      <c r="C38" s="93" t="s">
        <v>6</v>
      </c>
      <c r="D38" s="93"/>
      <c r="E38" s="93"/>
      <c r="F38" s="94" t="str">
        <f>B23</f>
        <v>Základ pro sníženou DPH</v>
      </c>
      <c r="G38" s="94" t="str">
        <f>B25</f>
        <v>Základ pro základní DPH</v>
      </c>
      <c r="H38" s="95" t="s">
        <v>19</v>
      </c>
      <c r="I38" s="95" t="s">
        <v>1</v>
      </c>
      <c r="J38" s="96" t="s">
        <v>0</v>
      </c>
    </row>
    <row r="39" spans="1:10" ht="25.5" hidden="1" customHeight="1" x14ac:dyDescent="0.2">
      <c r="A39" s="87">
        <v>1</v>
      </c>
      <c r="B39" s="97" t="s">
        <v>45</v>
      </c>
      <c r="C39" s="369"/>
      <c r="D39" s="369"/>
      <c r="E39" s="369"/>
      <c r="F39" s="98">
        <f>VRN!AE25+STAVEBNÍ!AE59</f>
        <v>0</v>
      </c>
      <c r="G39" s="99">
        <f>VRN!AF25+STAVEBNÍ!AF59</f>
        <v>0</v>
      </c>
      <c r="H39" s="100">
        <f t="shared" ref="H39:H45" si="1">(F39*SazbaDPH1/100)+(G39*SazbaDPH2/100)</f>
        <v>0</v>
      </c>
      <c r="I39" s="100">
        <f>F39+G39+H39</f>
        <v>0</v>
      </c>
      <c r="J39" s="101" t="str">
        <f t="shared" ref="J39:J45" si="2">IF(_xlfn.SINGLE(CenaCelkemVypocet)=0,"",I39/_xlfn.SINGLE(CenaCelkemVypocet)*100)</f>
        <v/>
      </c>
    </row>
    <row r="40" spans="1:10" ht="25.5" customHeight="1" x14ac:dyDescent="0.2">
      <c r="A40" s="87">
        <v>2</v>
      </c>
      <c r="B40" s="102" t="s">
        <v>46</v>
      </c>
      <c r="C40" s="370" t="s">
        <v>47</v>
      </c>
      <c r="D40" s="370"/>
      <c r="E40" s="370"/>
      <c r="F40" s="103">
        <f>VRN!AE25+STAVEBNÍ!AE59</f>
        <v>0</v>
      </c>
      <c r="G40" s="104">
        <f>SUM(ZakladDPHZaklVypocet)</f>
        <v>0</v>
      </c>
      <c r="H40" s="104">
        <f t="shared" si="1"/>
        <v>0</v>
      </c>
      <c r="I40" s="104">
        <f>F40+G40+H40</f>
        <v>0</v>
      </c>
      <c r="J40" s="105" t="str">
        <f t="shared" si="2"/>
        <v/>
      </c>
    </row>
    <row r="41" spans="1:10" ht="25.5" customHeight="1" x14ac:dyDescent="0.2">
      <c r="A41" s="87">
        <v>3</v>
      </c>
      <c r="B41" s="106"/>
      <c r="C41" s="369" t="s">
        <v>49</v>
      </c>
      <c r="D41" s="369"/>
      <c r="E41" s="369"/>
      <c r="F41" s="107">
        <f>VRN!AE25</f>
        <v>0</v>
      </c>
      <c r="G41" s="100">
        <f>VRN!AF25</f>
        <v>0</v>
      </c>
      <c r="H41" s="100">
        <f t="shared" si="1"/>
        <v>0</v>
      </c>
      <c r="I41" s="100">
        <f>F41+G41+H41</f>
        <v>0</v>
      </c>
      <c r="J41" s="101" t="str">
        <f t="shared" si="2"/>
        <v/>
      </c>
    </row>
    <row r="42" spans="1:10" ht="25.5" customHeight="1" x14ac:dyDescent="0.2">
      <c r="A42" s="87">
        <v>3</v>
      </c>
      <c r="B42" s="106"/>
      <c r="C42" s="369" t="s">
        <v>50</v>
      </c>
      <c r="D42" s="369"/>
      <c r="E42" s="369"/>
      <c r="F42" s="107">
        <f>STAVEBNÍ!AE59</f>
        <v>0</v>
      </c>
      <c r="G42" s="100">
        <f>STAVEBNÍ!AF59</f>
        <v>0</v>
      </c>
      <c r="H42" s="100">
        <f t="shared" si="1"/>
        <v>0</v>
      </c>
      <c r="I42" s="100">
        <f>F42+G42+H42</f>
        <v>0</v>
      </c>
      <c r="J42" s="101" t="str">
        <f t="shared" si="2"/>
        <v/>
      </c>
    </row>
    <row r="43" spans="1:10" ht="25.5" customHeight="1" x14ac:dyDescent="0.2">
      <c r="A43" s="87"/>
      <c r="B43" s="190"/>
      <c r="C43" s="368" t="s">
        <v>214</v>
      </c>
      <c r="D43" s="368"/>
      <c r="E43" s="368"/>
      <c r="F43" s="191">
        <v>0</v>
      </c>
      <c r="G43" s="189">
        <f>SUM('1. - TPS - Silnoproud'!J30)</f>
        <v>0</v>
      </c>
      <c r="H43" s="100">
        <f t="shared" si="1"/>
        <v>0</v>
      </c>
      <c r="I43" s="100">
        <f t="shared" ref="I43:I45" si="3">F43+G43+H43</f>
        <v>0</v>
      </c>
      <c r="J43" s="101" t="str">
        <f t="shared" si="2"/>
        <v/>
      </c>
    </row>
    <row r="44" spans="1:10" ht="25.5" customHeight="1" x14ac:dyDescent="0.2">
      <c r="A44" s="87"/>
      <c r="B44" s="190"/>
      <c r="C44" s="368" t="s">
        <v>215</v>
      </c>
      <c r="D44" s="368"/>
      <c r="E44" s="368"/>
      <c r="F44" s="191">
        <v>0</v>
      </c>
      <c r="G44" s="189">
        <f>SUM('2. - TPS - Elektronické k...'!J30)</f>
        <v>0</v>
      </c>
      <c r="H44" s="100">
        <f t="shared" si="1"/>
        <v>0</v>
      </c>
      <c r="I44" s="100">
        <f t="shared" si="3"/>
        <v>0</v>
      </c>
      <c r="J44" s="101" t="str">
        <f t="shared" si="2"/>
        <v/>
      </c>
    </row>
    <row r="45" spans="1:10" ht="25.5" customHeight="1" x14ac:dyDescent="0.2">
      <c r="A45" s="87"/>
      <c r="B45" s="190"/>
      <c r="C45" s="368" t="s">
        <v>216</v>
      </c>
      <c r="D45" s="368"/>
      <c r="E45" s="368"/>
      <c r="F45" s="191">
        <v>0</v>
      </c>
      <c r="G45" s="189">
        <f>SUM(Mediplyny!E34)</f>
        <v>0</v>
      </c>
      <c r="H45" s="100">
        <f t="shared" si="1"/>
        <v>0</v>
      </c>
      <c r="I45" s="100">
        <f t="shared" si="3"/>
        <v>0</v>
      </c>
      <c r="J45" s="101" t="str">
        <f t="shared" si="2"/>
        <v/>
      </c>
    </row>
    <row r="46" spans="1:10" ht="25.5" customHeight="1" x14ac:dyDescent="0.2">
      <c r="A46" s="87"/>
      <c r="B46" s="371" t="s">
        <v>51</v>
      </c>
      <c r="C46" s="372"/>
      <c r="D46" s="372"/>
      <c r="E46" s="373"/>
      <c r="F46" s="108">
        <f>SUMIF(A39:A42,"=1",F39:F42)</f>
        <v>0</v>
      </c>
      <c r="G46" s="109">
        <f>SUM(G41:G45)</f>
        <v>0</v>
      </c>
      <c r="H46" s="109">
        <f>SUM(H41:H45)</f>
        <v>0</v>
      </c>
      <c r="I46" s="109">
        <f>SUM(I41:I45)</f>
        <v>0</v>
      </c>
      <c r="J46" s="110">
        <f>SUM(J41:J45)</f>
        <v>0</v>
      </c>
    </row>
    <row r="48" spans="1:10" x14ac:dyDescent="0.2">
      <c r="A48" t="s">
        <v>53</v>
      </c>
      <c r="B48" t="s">
        <v>54</v>
      </c>
    </row>
    <row r="49" spans="1:10" x14ac:dyDescent="0.2">
      <c r="A49" t="s">
        <v>55</v>
      </c>
      <c r="B49" t="s">
        <v>56</v>
      </c>
    </row>
    <row r="50" spans="1:10" x14ac:dyDescent="0.2">
      <c r="A50" t="s">
        <v>57</v>
      </c>
      <c r="B50" t="s">
        <v>58</v>
      </c>
    </row>
    <row r="51" spans="1:10" x14ac:dyDescent="0.2">
      <c r="A51" t="s">
        <v>57</v>
      </c>
      <c r="B51" t="s">
        <v>59</v>
      </c>
    </row>
    <row r="52" spans="1:10" x14ac:dyDescent="0.2">
      <c r="B52" t="s">
        <v>616</v>
      </c>
    </row>
    <row r="53" spans="1:10" x14ac:dyDescent="0.2">
      <c r="B53" t="s">
        <v>617</v>
      </c>
    </row>
    <row r="54" spans="1:10" x14ac:dyDescent="0.2">
      <c r="B54" t="s">
        <v>618</v>
      </c>
    </row>
    <row r="57" spans="1:10" ht="15.75" x14ac:dyDescent="0.25">
      <c r="B57" s="119" t="s">
        <v>60</v>
      </c>
    </row>
    <row r="59" spans="1:10" ht="25.5" customHeight="1" x14ac:dyDescent="0.2">
      <c r="A59" s="121"/>
      <c r="B59" s="124" t="s">
        <v>18</v>
      </c>
      <c r="C59" s="124" t="s">
        <v>6</v>
      </c>
      <c r="D59" s="125"/>
      <c r="E59" s="125"/>
      <c r="F59" s="126" t="s">
        <v>61</v>
      </c>
      <c r="G59" s="126"/>
      <c r="H59" s="126"/>
      <c r="I59" s="126" t="s">
        <v>31</v>
      </c>
      <c r="J59" s="126" t="s">
        <v>0</v>
      </c>
    </row>
    <row r="60" spans="1:10" ht="36.75" customHeight="1" x14ac:dyDescent="0.2">
      <c r="A60" s="122"/>
      <c r="B60" s="127" t="s">
        <v>62</v>
      </c>
      <c r="C60" s="366" t="s">
        <v>63</v>
      </c>
      <c r="D60" s="367"/>
      <c r="E60" s="367"/>
      <c r="F60" s="136" t="s">
        <v>26</v>
      </c>
      <c r="G60" s="128"/>
      <c r="H60" s="128"/>
      <c r="I60" s="128">
        <f>STAVEBNÍ!G8</f>
        <v>0</v>
      </c>
      <c r="J60" s="133" t="str">
        <f>IF(I72=0,"",I60/I72*100)</f>
        <v/>
      </c>
    </row>
    <row r="61" spans="1:10" ht="36.75" customHeight="1" x14ac:dyDescent="0.2">
      <c r="A61" s="122"/>
      <c r="B61" s="127" t="s">
        <v>64</v>
      </c>
      <c r="C61" s="366" t="s">
        <v>65</v>
      </c>
      <c r="D61" s="367"/>
      <c r="E61" s="367"/>
      <c r="F61" s="136" t="s">
        <v>26</v>
      </c>
      <c r="G61" s="128"/>
      <c r="H61" s="128"/>
      <c r="I61" s="128">
        <f>STAVEBNÍ!G10</f>
        <v>0</v>
      </c>
      <c r="J61" s="133" t="str">
        <f>IF(I72=0,"",I61/I72*100)</f>
        <v/>
      </c>
    </row>
    <row r="62" spans="1:10" ht="36.75" customHeight="1" x14ac:dyDescent="0.2">
      <c r="A62" s="122"/>
      <c r="B62" s="127" t="s">
        <v>66</v>
      </c>
      <c r="C62" s="366" t="s">
        <v>67</v>
      </c>
      <c r="D62" s="367"/>
      <c r="E62" s="367"/>
      <c r="F62" s="136" t="s">
        <v>26</v>
      </c>
      <c r="G62" s="128"/>
      <c r="H62" s="128"/>
      <c r="I62" s="128">
        <f>STAVEBNÍ!G14</f>
        <v>0</v>
      </c>
      <c r="J62" s="133" t="str">
        <f>IF(I72=0,"",I62/I72*100)</f>
        <v/>
      </c>
    </row>
    <row r="63" spans="1:10" ht="36.75" customHeight="1" x14ac:dyDescent="0.2">
      <c r="A63" s="122"/>
      <c r="B63" s="127" t="s">
        <v>68</v>
      </c>
      <c r="C63" s="366" t="s">
        <v>69</v>
      </c>
      <c r="D63" s="367"/>
      <c r="E63" s="367"/>
      <c r="F63" s="136" t="s">
        <v>27</v>
      </c>
      <c r="G63" s="128"/>
      <c r="H63" s="128"/>
      <c r="I63" s="128">
        <f>STAVEBNÍ!G19</f>
        <v>0</v>
      </c>
      <c r="J63" s="133" t="str">
        <f>IF(I72=0,"",I63/I72*100)</f>
        <v/>
      </c>
    </row>
    <row r="64" spans="1:10" ht="36.75" customHeight="1" x14ac:dyDescent="0.2">
      <c r="A64" s="122"/>
      <c r="B64" s="127" t="s">
        <v>70</v>
      </c>
      <c r="C64" s="366" t="s">
        <v>71</v>
      </c>
      <c r="D64" s="367"/>
      <c r="E64" s="367"/>
      <c r="F64" s="136" t="s">
        <v>27</v>
      </c>
      <c r="G64" s="128"/>
      <c r="H64" s="128"/>
      <c r="I64" s="128">
        <f>STAVEBNÍ!G26</f>
        <v>0</v>
      </c>
      <c r="J64" s="133" t="str">
        <f>IF(I72=0,"",I64/I72*100)</f>
        <v/>
      </c>
    </row>
    <row r="65" spans="1:10" ht="36.75" customHeight="1" x14ac:dyDescent="0.2">
      <c r="A65" s="122"/>
      <c r="B65" s="127" t="s">
        <v>72</v>
      </c>
      <c r="C65" s="366" t="s">
        <v>73</v>
      </c>
      <c r="D65" s="367"/>
      <c r="E65" s="367"/>
      <c r="F65" s="136" t="s">
        <v>28</v>
      </c>
      <c r="G65" s="128"/>
      <c r="H65" s="128"/>
      <c r="I65" s="128">
        <f>STAVEBNÍ!G48</f>
        <v>0</v>
      </c>
      <c r="J65" s="133" t="str">
        <f>IF(I72=0,"",I65/I72*100)</f>
        <v/>
      </c>
    </row>
    <row r="66" spans="1:10" ht="36.75" customHeight="1" x14ac:dyDescent="0.2">
      <c r="A66" s="122"/>
      <c r="B66" s="127" t="s">
        <v>74</v>
      </c>
      <c r="C66" s="366" t="s">
        <v>75</v>
      </c>
      <c r="D66" s="367"/>
      <c r="E66" s="367"/>
      <c r="F66" s="136" t="s">
        <v>76</v>
      </c>
      <c r="G66" s="128"/>
      <c r="H66" s="128"/>
      <c r="I66" s="128">
        <f>STAVEBNÍ!G50</f>
        <v>0</v>
      </c>
      <c r="J66" s="133" t="str">
        <f>IF(I72=0,"",I66/I72*100)</f>
        <v/>
      </c>
    </row>
    <row r="67" spans="1:10" ht="36.75" customHeight="1" x14ac:dyDescent="0.2">
      <c r="A67" s="122"/>
      <c r="B67" s="127" t="s">
        <v>77</v>
      </c>
      <c r="C67" s="366" t="s">
        <v>29</v>
      </c>
      <c r="D67" s="367"/>
      <c r="E67" s="367"/>
      <c r="F67" s="136" t="s">
        <v>77</v>
      </c>
      <c r="G67" s="128"/>
      <c r="H67" s="128"/>
      <c r="I67" s="128">
        <f>VRN!G8</f>
        <v>0</v>
      </c>
      <c r="J67" s="133" t="str">
        <f>IF(I72=0,"",I67/I72*100)</f>
        <v/>
      </c>
    </row>
    <row r="68" spans="1:10" ht="36.75" customHeight="1" x14ac:dyDescent="0.2">
      <c r="A68" s="122"/>
      <c r="B68" s="127" t="s">
        <v>78</v>
      </c>
      <c r="C68" s="366" t="s">
        <v>30</v>
      </c>
      <c r="D68" s="367"/>
      <c r="E68" s="367"/>
      <c r="F68" s="136" t="s">
        <v>78</v>
      </c>
      <c r="G68" s="128"/>
      <c r="H68" s="128"/>
      <c r="I68" s="128">
        <f>VRN!G19</f>
        <v>0</v>
      </c>
      <c r="J68" s="133" t="str">
        <f>IF(I72=0,"",I68/I72*100)</f>
        <v/>
      </c>
    </row>
    <row r="69" spans="1:10" ht="36.75" customHeight="1" x14ac:dyDescent="0.2">
      <c r="A69" s="122"/>
      <c r="B69" s="326" t="s">
        <v>619</v>
      </c>
      <c r="C69" s="366" t="s">
        <v>623</v>
      </c>
      <c r="D69" s="367"/>
      <c r="E69" s="367"/>
      <c r="F69" s="327" t="s">
        <v>28</v>
      </c>
      <c r="G69" s="328"/>
      <c r="H69" s="328"/>
      <c r="I69" s="328">
        <f>SUM('1. - TPS - Silnoproud'!J30)</f>
        <v>0</v>
      </c>
      <c r="J69" s="133" t="str">
        <f>IF(I72=0,"",I69/I72*100)</f>
        <v/>
      </c>
    </row>
    <row r="70" spans="1:10" ht="36.75" customHeight="1" x14ac:dyDescent="0.2">
      <c r="A70" s="122"/>
      <c r="B70" s="326" t="s">
        <v>620</v>
      </c>
      <c r="C70" s="366" t="s">
        <v>622</v>
      </c>
      <c r="D70" s="367"/>
      <c r="E70" s="367"/>
      <c r="F70" s="327" t="s">
        <v>28</v>
      </c>
      <c r="G70" s="328"/>
      <c r="H70" s="328"/>
      <c r="I70" s="328">
        <f>SUM('2. - TPS - Elektronické k...'!J30)</f>
        <v>0</v>
      </c>
      <c r="J70" s="133" t="str">
        <f>IF(I72=0,"",I70/I72*100)</f>
        <v/>
      </c>
    </row>
    <row r="71" spans="1:10" ht="36.75" customHeight="1" x14ac:dyDescent="0.2">
      <c r="A71" s="122"/>
      <c r="B71" s="326" t="s">
        <v>621</v>
      </c>
      <c r="C71" s="366" t="s">
        <v>216</v>
      </c>
      <c r="D71" s="367"/>
      <c r="E71" s="367"/>
      <c r="F71" s="327" t="s">
        <v>28</v>
      </c>
      <c r="G71" s="328"/>
      <c r="H71" s="328"/>
      <c r="I71" s="328">
        <f>SUM(Mediplyny!E34)</f>
        <v>0</v>
      </c>
      <c r="J71" s="133" t="str">
        <f>IF(I72=0,"",I71/I72*100)</f>
        <v/>
      </c>
    </row>
    <row r="72" spans="1:10" ht="25.5" customHeight="1" x14ac:dyDescent="0.2">
      <c r="A72" s="123"/>
      <c r="B72" s="129" t="s">
        <v>1</v>
      </c>
      <c r="C72" s="130"/>
      <c r="D72" s="131"/>
      <c r="E72" s="131"/>
      <c r="F72" s="137"/>
      <c r="G72" s="132"/>
      <c r="H72" s="132"/>
      <c r="I72" s="132">
        <f>SUM(I60:I71)</f>
        <v>0</v>
      </c>
      <c r="J72" s="134">
        <f>SUM(J60:J71)</f>
        <v>0</v>
      </c>
    </row>
    <row r="73" spans="1:10" x14ac:dyDescent="0.2">
      <c r="F73" s="86"/>
      <c r="G73" s="86"/>
      <c r="H73" s="86"/>
      <c r="I73" s="86"/>
      <c r="J73" s="135"/>
    </row>
    <row r="74" spans="1:10" x14ac:dyDescent="0.2">
      <c r="F74" s="86"/>
      <c r="G74" s="86"/>
      <c r="H74" s="86"/>
      <c r="I74" s="86"/>
      <c r="J74" s="135"/>
    </row>
    <row r="75" spans="1:10" x14ac:dyDescent="0.2">
      <c r="F75" s="86"/>
      <c r="G75" s="86"/>
      <c r="H75" s="86"/>
      <c r="I75" s="86"/>
      <c r="J75" s="135"/>
    </row>
  </sheetData>
  <sheetProtection algorithmName="SHA-512" hashValue="Zi9I9+Ol2n9erO5em+ArgMEd7gZoF4YDERKZbtuj4KYfb3Y/GRohhnxyBsLh5oL5E5Eqc94OtQ/tNxtKeWMtfw==" saltValue="crvK/GXa8ZFU8L87Xvd1DQ==" spinCount="100000" sheet="1" objects="1" scenarios="1"/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61">
    <mergeCell ref="C71:E71"/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G21:H21"/>
    <mergeCell ref="E17:F17"/>
    <mergeCell ref="D12:G12"/>
    <mergeCell ref="C69:E69"/>
    <mergeCell ref="C70:E70"/>
    <mergeCell ref="E4:J4"/>
    <mergeCell ref="G16:H16"/>
    <mergeCell ref="G17:H17"/>
    <mergeCell ref="E16:F16"/>
    <mergeCell ref="E13:G13"/>
    <mergeCell ref="D5:G5"/>
    <mergeCell ref="D6:G6"/>
    <mergeCell ref="E7:G7"/>
    <mergeCell ref="I16:J16"/>
    <mergeCell ref="D35:E35"/>
    <mergeCell ref="G24:I24"/>
    <mergeCell ref="G23:I23"/>
    <mergeCell ref="E19:F19"/>
    <mergeCell ref="G29:I29"/>
    <mergeCell ref="G25:I25"/>
    <mergeCell ref="I19:J19"/>
    <mergeCell ref="G28:I28"/>
    <mergeCell ref="D34:E34"/>
    <mergeCell ref="G34:I34"/>
    <mergeCell ref="E21:F21"/>
    <mergeCell ref="E20:F20"/>
    <mergeCell ref="I20:J20"/>
    <mergeCell ref="I21:J21"/>
    <mergeCell ref="G19:H19"/>
    <mergeCell ref="G20:H20"/>
    <mergeCell ref="C39:E39"/>
    <mergeCell ref="C40:E40"/>
    <mergeCell ref="C41:E41"/>
    <mergeCell ref="C42:E42"/>
    <mergeCell ref="B46:E46"/>
    <mergeCell ref="C65:E65"/>
    <mergeCell ref="C66:E66"/>
    <mergeCell ref="C67:E67"/>
    <mergeCell ref="C68:E68"/>
    <mergeCell ref="C43:E43"/>
    <mergeCell ref="C44:E44"/>
    <mergeCell ref="C45:E45"/>
    <mergeCell ref="C60:E60"/>
    <mergeCell ref="C61:E61"/>
    <mergeCell ref="C62:E62"/>
    <mergeCell ref="C63:E63"/>
    <mergeCell ref="C64:E64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2" manualBreakCount="2">
    <brk id="36" max="16383" man="1"/>
    <brk id="54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RowHeight="12.75" x14ac:dyDescent="0.2"/>
  <cols>
    <col min="1" max="1" width="4.28515625" style="3" customWidth="1"/>
    <col min="2" max="2" width="14.42578125" style="3" customWidth="1"/>
    <col min="3" max="3" width="38.28515625" style="7" customWidth="1"/>
    <col min="4" max="4" width="4.5703125" style="3" customWidth="1"/>
    <col min="5" max="5" width="10.5703125" style="3" customWidth="1"/>
    <col min="6" max="6" width="9.85546875" style="3" customWidth="1"/>
    <col min="7" max="7" width="12.7109375" style="3" customWidth="1"/>
    <col min="8" max="16384" width="9.140625" style="3"/>
  </cols>
  <sheetData>
    <row r="1" spans="1:7" ht="15.75" x14ac:dyDescent="0.2">
      <c r="A1" s="418" t="s">
        <v>7</v>
      </c>
      <c r="B1" s="418"/>
      <c r="C1" s="419"/>
      <c r="D1" s="418"/>
      <c r="E1" s="418"/>
      <c r="F1" s="418"/>
      <c r="G1" s="418"/>
    </row>
    <row r="2" spans="1:7" ht="24.95" customHeight="1" x14ac:dyDescent="0.2">
      <c r="A2" s="50" t="s">
        <v>8</v>
      </c>
      <c r="B2" s="49"/>
      <c r="C2" s="420"/>
      <c r="D2" s="420"/>
      <c r="E2" s="420"/>
      <c r="F2" s="420"/>
      <c r="G2" s="421"/>
    </row>
    <row r="3" spans="1:7" ht="24.95" customHeight="1" x14ac:dyDescent="0.2">
      <c r="A3" s="50" t="s">
        <v>9</v>
      </c>
      <c r="B3" s="49"/>
      <c r="C3" s="420"/>
      <c r="D3" s="420"/>
      <c r="E3" s="420"/>
      <c r="F3" s="420"/>
      <c r="G3" s="421"/>
    </row>
    <row r="4" spans="1:7" ht="24.95" customHeight="1" x14ac:dyDescent="0.2">
      <c r="A4" s="50" t="s">
        <v>10</v>
      </c>
      <c r="B4" s="49"/>
      <c r="C4" s="420"/>
      <c r="D4" s="420"/>
      <c r="E4" s="420"/>
      <c r="F4" s="420"/>
      <c r="G4" s="421"/>
    </row>
    <row r="5" spans="1:7" x14ac:dyDescent="0.2">
      <c r="B5" s="4"/>
      <c r="C5" s="5"/>
      <c r="D5" s="6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3B50EF-B749-4800-A0AF-5B0CB4B94761}">
  <sheetPr>
    <outlinePr summaryBelow="0"/>
  </sheetPr>
  <dimension ref="A1:BH5000"/>
  <sheetViews>
    <sheetView workbookViewId="0">
      <pane ySplit="7" topLeftCell="A8" activePane="bottomLeft" state="frozen"/>
      <selection pane="bottomLeft" activeCell="F20" sqref="F20"/>
    </sheetView>
  </sheetViews>
  <sheetFormatPr defaultRowHeight="12.75" outlineLevelRow="2" x14ac:dyDescent="0.2"/>
  <cols>
    <col min="1" max="1" width="3.42578125" customWidth="1"/>
    <col min="2" max="2" width="12.5703125" style="120" customWidth="1"/>
    <col min="3" max="3" width="38.28515625" style="120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18" width="0" hidden="1" customWidth="1"/>
    <col min="21" max="25" width="0" hidden="1" customWidth="1"/>
    <col min="29" max="29" width="0" hidden="1" customWidth="1"/>
    <col min="31" max="41" width="0" hidden="1" customWidth="1"/>
    <col min="53" max="53" width="73.7109375" customWidth="1"/>
  </cols>
  <sheetData>
    <row r="1" spans="1:60" ht="15.75" customHeight="1" x14ac:dyDescent="0.25">
      <c r="A1" s="422" t="s">
        <v>7</v>
      </c>
      <c r="B1" s="422"/>
      <c r="C1" s="422"/>
      <c r="D1" s="422"/>
      <c r="E1" s="422"/>
      <c r="F1" s="422"/>
      <c r="G1" s="422"/>
      <c r="AG1" t="s">
        <v>79</v>
      </c>
    </row>
    <row r="2" spans="1:60" ht="24.95" customHeight="1" x14ac:dyDescent="0.2">
      <c r="A2" s="50" t="s">
        <v>8</v>
      </c>
      <c r="B2" s="49" t="s">
        <v>43</v>
      </c>
      <c r="C2" s="423" t="s">
        <v>44</v>
      </c>
      <c r="D2" s="424"/>
      <c r="E2" s="424"/>
      <c r="F2" s="424"/>
      <c r="G2" s="425"/>
      <c r="AG2" t="s">
        <v>80</v>
      </c>
    </row>
    <row r="3" spans="1:60" ht="24.95" customHeight="1" x14ac:dyDescent="0.2">
      <c r="A3" s="50" t="s">
        <v>9</v>
      </c>
      <c r="B3" s="49" t="s">
        <v>46</v>
      </c>
      <c r="C3" s="423" t="s">
        <v>47</v>
      </c>
      <c r="D3" s="424"/>
      <c r="E3" s="424"/>
      <c r="F3" s="424"/>
      <c r="G3" s="425"/>
      <c r="AC3" s="120" t="s">
        <v>80</v>
      </c>
      <c r="AG3" t="s">
        <v>81</v>
      </c>
    </row>
    <row r="4" spans="1:60" ht="24.95" customHeight="1" x14ac:dyDescent="0.2">
      <c r="A4" s="139" t="s">
        <v>10</v>
      </c>
      <c r="B4" s="140" t="s">
        <v>48</v>
      </c>
      <c r="C4" s="426" t="s">
        <v>49</v>
      </c>
      <c r="D4" s="427"/>
      <c r="E4" s="427"/>
      <c r="F4" s="427"/>
      <c r="G4" s="428"/>
      <c r="AG4" t="s">
        <v>82</v>
      </c>
    </row>
    <row r="5" spans="1:60" x14ac:dyDescent="0.2">
      <c r="D5" s="10"/>
    </row>
    <row r="6" spans="1:60" ht="38.25" x14ac:dyDescent="0.2">
      <c r="A6" s="142" t="s">
        <v>83</v>
      </c>
      <c r="B6" s="144" t="s">
        <v>84</v>
      </c>
      <c r="C6" s="144" t="s">
        <v>85</v>
      </c>
      <c r="D6" s="143" t="s">
        <v>86</v>
      </c>
      <c r="E6" s="142" t="s">
        <v>87</v>
      </c>
      <c r="F6" s="141" t="s">
        <v>88</v>
      </c>
      <c r="G6" s="142" t="s">
        <v>31</v>
      </c>
      <c r="H6" s="145" t="s">
        <v>32</v>
      </c>
      <c r="I6" s="145" t="s">
        <v>89</v>
      </c>
      <c r="J6" s="145" t="s">
        <v>33</v>
      </c>
      <c r="K6" s="145" t="s">
        <v>90</v>
      </c>
      <c r="L6" s="145" t="s">
        <v>91</v>
      </c>
      <c r="M6" s="145" t="s">
        <v>92</v>
      </c>
      <c r="N6" s="145" t="s">
        <v>93</v>
      </c>
      <c r="O6" s="145" t="s">
        <v>94</v>
      </c>
      <c r="P6" s="145" t="s">
        <v>95</v>
      </c>
      <c r="Q6" s="145" t="s">
        <v>96</v>
      </c>
      <c r="R6" s="145" t="s">
        <v>97</v>
      </c>
      <c r="S6" s="145" t="s">
        <v>98</v>
      </c>
      <c r="T6" s="145" t="s">
        <v>99</v>
      </c>
      <c r="U6" s="145" t="s">
        <v>100</v>
      </c>
      <c r="V6" s="145" t="s">
        <v>101</v>
      </c>
      <c r="W6" s="145" t="s">
        <v>102</v>
      </c>
      <c r="X6" s="145" t="s">
        <v>103</v>
      </c>
      <c r="Y6" s="145" t="s">
        <v>104</v>
      </c>
    </row>
    <row r="7" spans="1:60" hidden="1" x14ac:dyDescent="0.2">
      <c r="A7" s="3"/>
      <c r="B7" s="4"/>
      <c r="C7" s="4"/>
      <c r="D7" s="6"/>
      <c r="E7" s="147"/>
      <c r="F7" s="148"/>
      <c r="G7" s="148"/>
      <c r="H7" s="148"/>
      <c r="I7" s="148"/>
      <c r="J7" s="148"/>
      <c r="K7" s="148"/>
      <c r="L7" s="148"/>
      <c r="M7" s="148"/>
      <c r="N7" s="147"/>
      <c r="O7" s="147"/>
      <c r="P7" s="147"/>
      <c r="Q7" s="147"/>
      <c r="R7" s="148"/>
      <c r="S7" s="148"/>
      <c r="T7" s="148"/>
      <c r="U7" s="148"/>
      <c r="V7" s="148"/>
      <c r="W7" s="148"/>
      <c r="X7" s="148"/>
      <c r="Y7" s="148"/>
    </row>
    <row r="8" spans="1:60" x14ac:dyDescent="0.2">
      <c r="A8" s="158" t="s">
        <v>105</v>
      </c>
      <c r="B8" s="159" t="s">
        <v>77</v>
      </c>
      <c r="C8" s="173" t="s">
        <v>29</v>
      </c>
      <c r="D8" s="160"/>
      <c r="E8" s="161"/>
      <c r="F8" s="162"/>
      <c r="G8" s="162">
        <f>SUMIF(AG9:AG18,"&lt;&gt;NOR",G9:G18)</f>
        <v>0</v>
      </c>
      <c r="H8" s="162"/>
      <c r="I8" s="162">
        <f>SUM(I9:I18)</f>
        <v>0</v>
      </c>
      <c r="J8" s="162"/>
      <c r="K8" s="162">
        <f>SUM(K9:K18)</f>
        <v>30000</v>
      </c>
      <c r="L8" s="162"/>
      <c r="M8" s="162">
        <f>SUM(M9:M18)</f>
        <v>0</v>
      </c>
      <c r="N8" s="161"/>
      <c r="O8" s="161">
        <f>SUM(O9:O18)</f>
        <v>0</v>
      </c>
      <c r="P8" s="161"/>
      <c r="Q8" s="161">
        <f>SUM(Q9:Q18)</f>
        <v>0</v>
      </c>
      <c r="R8" s="162"/>
      <c r="S8" s="162"/>
      <c r="T8" s="163"/>
      <c r="U8" s="157"/>
      <c r="V8" s="157">
        <f>SUM(V9:V18)</f>
        <v>0</v>
      </c>
      <c r="W8" s="157"/>
      <c r="X8" s="157"/>
      <c r="Y8" s="157"/>
      <c r="AG8" t="s">
        <v>106</v>
      </c>
    </row>
    <row r="9" spans="1:60" outlineLevel="1" x14ac:dyDescent="0.2">
      <c r="A9" s="165">
        <v>1</v>
      </c>
      <c r="B9" s="166" t="s">
        <v>107</v>
      </c>
      <c r="C9" s="174" t="s">
        <v>108</v>
      </c>
      <c r="D9" s="167" t="s">
        <v>109</v>
      </c>
      <c r="E9" s="168">
        <v>1</v>
      </c>
      <c r="F9" s="169"/>
      <c r="G9" s="170">
        <f>ROUND(E9*F9,2)</f>
        <v>0</v>
      </c>
      <c r="H9" s="169">
        <v>0</v>
      </c>
      <c r="I9" s="170">
        <f>ROUND(E9*H9,2)</f>
        <v>0</v>
      </c>
      <c r="J9" s="169">
        <v>5000</v>
      </c>
      <c r="K9" s="170">
        <f>ROUND(E9*J9,2)</f>
        <v>5000</v>
      </c>
      <c r="L9" s="170">
        <v>21</v>
      </c>
      <c r="M9" s="170">
        <f>G9*(1+L9/100)</f>
        <v>0</v>
      </c>
      <c r="N9" s="168">
        <v>0</v>
      </c>
      <c r="O9" s="168">
        <f>ROUND(E9*N9,2)</f>
        <v>0</v>
      </c>
      <c r="P9" s="168">
        <v>0</v>
      </c>
      <c r="Q9" s="168">
        <f>ROUND(E9*P9,2)</f>
        <v>0</v>
      </c>
      <c r="R9" s="170"/>
      <c r="S9" s="170" t="s">
        <v>110</v>
      </c>
      <c r="T9" s="171" t="s">
        <v>111</v>
      </c>
      <c r="U9" s="156">
        <v>0</v>
      </c>
      <c r="V9" s="156">
        <f>ROUND(E9*U9,2)</f>
        <v>0</v>
      </c>
      <c r="W9" s="156"/>
      <c r="X9" s="156" t="s">
        <v>49</v>
      </c>
      <c r="Y9" s="156" t="s">
        <v>112</v>
      </c>
      <c r="Z9" s="146"/>
      <c r="AA9" s="146"/>
      <c r="AB9" s="146"/>
      <c r="AC9" s="146"/>
      <c r="AD9" s="146"/>
      <c r="AE9" s="146"/>
      <c r="AF9" s="146"/>
      <c r="AG9" s="146" t="s">
        <v>113</v>
      </c>
      <c r="AH9" s="146"/>
      <c r="AI9" s="146"/>
      <c r="AJ9" s="146"/>
      <c r="AK9" s="146"/>
      <c r="AL9" s="146"/>
      <c r="AM9" s="146"/>
      <c r="AN9" s="146"/>
      <c r="AO9" s="146"/>
      <c r="AP9" s="146"/>
      <c r="AQ9" s="146"/>
      <c r="AR9" s="146"/>
      <c r="AS9" s="146"/>
      <c r="AT9" s="146"/>
      <c r="AU9" s="146"/>
      <c r="AV9" s="146"/>
      <c r="AW9" s="146"/>
      <c r="AX9" s="146"/>
      <c r="AY9" s="146"/>
      <c r="AZ9" s="146"/>
      <c r="BA9" s="146"/>
      <c r="BB9" s="146"/>
      <c r="BC9" s="146"/>
      <c r="BD9" s="146"/>
      <c r="BE9" s="146"/>
      <c r="BF9" s="146"/>
      <c r="BG9" s="146"/>
      <c r="BH9" s="146"/>
    </row>
    <row r="10" spans="1:60" ht="33.75" outlineLevel="2" x14ac:dyDescent="0.2">
      <c r="A10" s="153"/>
      <c r="B10" s="154"/>
      <c r="C10" s="443" t="s">
        <v>114</v>
      </c>
      <c r="D10" s="444"/>
      <c r="E10" s="444"/>
      <c r="F10" s="444"/>
      <c r="G10" s="444"/>
      <c r="H10" s="156"/>
      <c r="I10" s="156"/>
      <c r="J10" s="156"/>
      <c r="K10" s="156"/>
      <c r="L10" s="156"/>
      <c r="M10" s="156"/>
      <c r="N10" s="155"/>
      <c r="O10" s="155"/>
      <c r="P10" s="155"/>
      <c r="Q10" s="155"/>
      <c r="R10" s="156"/>
      <c r="S10" s="156"/>
      <c r="T10" s="156"/>
      <c r="U10" s="156"/>
      <c r="V10" s="156"/>
      <c r="W10" s="156"/>
      <c r="X10" s="156"/>
      <c r="Y10" s="156"/>
      <c r="Z10" s="146"/>
      <c r="AA10" s="146"/>
      <c r="AB10" s="146"/>
      <c r="AC10" s="146"/>
      <c r="AD10" s="146"/>
      <c r="AE10" s="146"/>
      <c r="AF10" s="146"/>
      <c r="AG10" s="146" t="s">
        <v>115</v>
      </c>
      <c r="AH10" s="146"/>
      <c r="AI10" s="146"/>
      <c r="AJ10" s="146"/>
      <c r="AK10" s="146"/>
      <c r="AL10" s="146"/>
      <c r="AM10" s="146"/>
      <c r="AN10" s="146"/>
      <c r="AO10" s="146"/>
      <c r="AP10" s="146"/>
      <c r="AQ10" s="146"/>
      <c r="AR10" s="146"/>
      <c r="AS10" s="146"/>
      <c r="AT10" s="146"/>
      <c r="AU10" s="146"/>
      <c r="AV10" s="146"/>
      <c r="AW10" s="146"/>
      <c r="AX10" s="146"/>
      <c r="AY10" s="146"/>
      <c r="AZ10" s="146"/>
      <c r="BA10" s="172" t="str">
        <f>C10</f>
        <v>Náklady spojené se zřízením přípojek energií k objektům zařízení staveniště, vybudování případných měřících odběrných míst a zřízení, případná příprava území pro objekty zařízení staveniště a vlastní vybudování objektů zařízení staveniště.</v>
      </c>
      <c r="BB10" s="146"/>
      <c r="BC10" s="146"/>
      <c r="BD10" s="146"/>
      <c r="BE10" s="146"/>
      <c r="BF10" s="146"/>
      <c r="BG10" s="146"/>
      <c r="BH10" s="146"/>
    </row>
    <row r="11" spans="1:60" outlineLevel="1" x14ac:dyDescent="0.2">
      <c r="A11" s="165">
        <v>2</v>
      </c>
      <c r="B11" s="166" t="s">
        <v>116</v>
      </c>
      <c r="C11" s="174" t="s">
        <v>117</v>
      </c>
      <c r="D11" s="167" t="s">
        <v>109</v>
      </c>
      <c r="E11" s="168">
        <v>1</v>
      </c>
      <c r="F11" s="169"/>
      <c r="G11" s="170">
        <f>ROUND(E11*F11,2)</f>
        <v>0</v>
      </c>
      <c r="H11" s="169">
        <v>0</v>
      </c>
      <c r="I11" s="170">
        <f>ROUND(E11*H11,2)</f>
        <v>0</v>
      </c>
      <c r="J11" s="169">
        <v>5000</v>
      </c>
      <c r="K11" s="170">
        <f>ROUND(E11*J11,2)</f>
        <v>5000</v>
      </c>
      <c r="L11" s="170">
        <v>21</v>
      </c>
      <c r="M11" s="170">
        <f>G11*(1+L11/100)</f>
        <v>0</v>
      </c>
      <c r="N11" s="168">
        <v>0</v>
      </c>
      <c r="O11" s="168">
        <f>ROUND(E11*N11,2)</f>
        <v>0</v>
      </c>
      <c r="P11" s="168">
        <v>0</v>
      </c>
      <c r="Q11" s="168">
        <f>ROUND(E11*P11,2)</f>
        <v>0</v>
      </c>
      <c r="R11" s="170"/>
      <c r="S11" s="170" t="s">
        <v>110</v>
      </c>
      <c r="T11" s="171" t="s">
        <v>111</v>
      </c>
      <c r="U11" s="156">
        <v>0</v>
      </c>
      <c r="V11" s="156">
        <f>ROUND(E11*U11,2)</f>
        <v>0</v>
      </c>
      <c r="W11" s="156"/>
      <c r="X11" s="156" t="s">
        <v>49</v>
      </c>
      <c r="Y11" s="156" t="s">
        <v>112</v>
      </c>
      <c r="Z11" s="146"/>
      <c r="AA11" s="146"/>
      <c r="AB11" s="146"/>
      <c r="AC11" s="146"/>
      <c r="AD11" s="146"/>
      <c r="AE11" s="146"/>
      <c r="AF11" s="146"/>
      <c r="AG11" s="146" t="s">
        <v>113</v>
      </c>
      <c r="AH11" s="146"/>
      <c r="AI11" s="146"/>
      <c r="AJ11" s="146"/>
      <c r="AK11" s="146"/>
      <c r="AL11" s="146"/>
      <c r="AM11" s="146"/>
      <c r="AN11" s="146"/>
      <c r="AO11" s="146"/>
      <c r="AP11" s="146"/>
      <c r="AQ11" s="146"/>
      <c r="AR11" s="146"/>
      <c r="AS11" s="146"/>
      <c r="AT11" s="146"/>
      <c r="AU11" s="146"/>
      <c r="AV11" s="146"/>
      <c r="AW11" s="146"/>
      <c r="AX11" s="146"/>
      <c r="AY11" s="146"/>
      <c r="AZ11" s="146"/>
      <c r="BA11" s="146"/>
      <c r="BB11" s="146"/>
      <c r="BC11" s="146"/>
      <c r="BD11" s="146"/>
      <c r="BE11" s="146"/>
      <c r="BF11" s="146"/>
      <c r="BG11" s="146"/>
      <c r="BH11" s="146"/>
    </row>
    <row r="12" spans="1:60" ht="45" outlineLevel="2" x14ac:dyDescent="0.2">
      <c r="A12" s="153"/>
      <c r="B12" s="154"/>
      <c r="C12" s="443" t="s">
        <v>118</v>
      </c>
      <c r="D12" s="444"/>
      <c r="E12" s="444"/>
      <c r="F12" s="444"/>
      <c r="G12" s="444"/>
      <c r="H12" s="156"/>
      <c r="I12" s="156"/>
      <c r="J12" s="156"/>
      <c r="K12" s="156"/>
      <c r="L12" s="156"/>
      <c r="M12" s="156"/>
      <c r="N12" s="155"/>
      <c r="O12" s="155"/>
      <c r="P12" s="155"/>
      <c r="Q12" s="155"/>
      <c r="R12" s="156"/>
      <c r="S12" s="156"/>
      <c r="T12" s="156"/>
      <c r="U12" s="156"/>
      <c r="V12" s="156"/>
      <c r="W12" s="156"/>
      <c r="X12" s="156"/>
      <c r="Y12" s="156"/>
      <c r="Z12" s="146"/>
      <c r="AA12" s="146"/>
      <c r="AB12" s="146"/>
      <c r="AC12" s="146"/>
      <c r="AD12" s="146"/>
      <c r="AE12" s="146"/>
      <c r="AF12" s="146"/>
      <c r="AG12" s="146" t="s">
        <v>115</v>
      </c>
      <c r="AH12" s="146"/>
      <c r="AI12" s="146"/>
      <c r="AJ12" s="146"/>
      <c r="AK12" s="146"/>
      <c r="AL12" s="146"/>
      <c r="AM12" s="146"/>
      <c r="AN12" s="146"/>
      <c r="AO12" s="146"/>
      <c r="AP12" s="146"/>
      <c r="AQ12" s="146"/>
      <c r="AR12" s="146"/>
      <c r="AS12" s="146"/>
      <c r="AT12" s="146"/>
      <c r="AU12" s="146"/>
      <c r="AV12" s="146"/>
      <c r="AW12" s="146"/>
      <c r="AX12" s="146"/>
      <c r="AY12" s="146"/>
      <c r="AZ12" s="146"/>
      <c r="BA12" s="172" t="str">
        <f>C12</f>
        <v>Náklady na vybavení objektů zařízení staveniště, ostraha staveniště,  náklady na energie spotřebované dodavatelem v rámci provozu zařízení staveniště, náklady na potřebný úklid v prostorách zařízení staveniště, náklady na nutnou údržbu a opravy na objektech zařízení staveniště a na přípojkách energií.</v>
      </c>
      <c r="BB12" s="146"/>
      <c r="BC12" s="146"/>
      <c r="BD12" s="146"/>
      <c r="BE12" s="146"/>
      <c r="BF12" s="146"/>
      <c r="BG12" s="146"/>
      <c r="BH12" s="146"/>
    </row>
    <row r="13" spans="1:60" outlineLevel="1" x14ac:dyDescent="0.2">
      <c r="A13" s="165">
        <v>3</v>
      </c>
      <c r="B13" s="166" t="s">
        <v>119</v>
      </c>
      <c r="C13" s="174" t="s">
        <v>120</v>
      </c>
      <c r="D13" s="167" t="s">
        <v>109</v>
      </c>
      <c r="E13" s="168">
        <v>1</v>
      </c>
      <c r="F13" s="169"/>
      <c r="G13" s="170">
        <f>ROUND(E13*F13,2)</f>
        <v>0</v>
      </c>
      <c r="H13" s="169">
        <v>0</v>
      </c>
      <c r="I13" s="170">
        <f>ROUND(E13*H13,2)</f>
        <v>0</v>
      </c>
      <c r="J13" s="169">
        <v>5000</v>
      </c>
      <c r="K13" s="170">
        <f>ROUND(E13*J13,2)</f>
        <v>5000</v>
      </c>
      <c r="L13" s="170">
        <v>21</v>
      </c>
      <c r="M13" s="170">
        <f>G13*(1+L13/100)</f>
        <v>0</v>
      </c>
      <c r="N13" s="168">
        <v>0</v>
      </c>
      <c r="O13" s="168">
        <f>ROUND(E13*N13,2)</f>
        <v>0</v>
      </c>
      <c r="P13" s="168">
        <v>0</v>
      </c>
      <c r="Q13" s="168">
        <f>ROUND(E13*P13,2)</f>
        <v>0</v>
      </c>
      <c r="R13" s="170"/>
      <c r="S13" s="170" t="s">
        <v>110</v>
      </c>
      <c r="T13" s="171" t="s">
        <v>111</v>
      </c>
      <c r="U13" s="156">
        <v>0</v>
      </c>
      <c r="V13" s="156">
        <f>ROUND(E13*U13,2)</f>
        <v>0</v>
      </c>
      <c r="W13" s="156"/>
      <c r="X13" s="156" t="s">
        <v>49</v>
      </c>
      <c r="Y13" s="156" t="s">
        <v>112</v>
      </c>
      <c r="Z13" s="146"/>
      <c r="AA13" s="146"/>
      <c r="AB13" s="146"/>
      <c r="AC13" s="146"/>
      <c r="AD13" s="146"/>
      <c r="AE13" s="146"/>
      <c r="AF13" s="146"/>
      <c r="AG13" s="146" t="s">
        <v>113</v>
      </c>
      <c r="AH13" s="146"/>
      <c r="AI13" s="146"/>
      <c r="AJ13" s="146"/>
      <c r="AK13" s="146"/>
      <c r="AL13" s="146"/>
      <c r="AM13" s="146"/>
      <c r="AN13" s="146"/>
      <c r="AO13" s="146"/>
      <c r="AP13" s="146"/>
      <c r="AQ13" s="146"/>
      <c r="AR13" s="146"/>
      <c r="AS13" s="146"/>
      <c r="AT13" s="146"/>
      <c r="AU13" s="146"/>
      <c r="AV13" s="146"/>
      <c r="AW13" s="146"/>
      <c r="AX13" s="146"/>
      <c r="AY13" s="146"/>
      <c r="AZ13" s="146"/>
      <c r="BA13" s="146"/>
      <c r="BB13" s="146"/>
      <c r="BC13" s="146"/>
      <c r="BD13" s="146"/>
      <c r="BE13" s="146"/>
      <c r="BF13" s="146"/>
      <c r="BG13" s="146"/>
      <c r="BH13" s="146"/>
    </row>
    <row r="14" spans="1:60" ht="33.75" outlineLevel="2" x14ac:dyDescent="0.2">
      <c r="A14" s="153"/>
      <c r="B14" s="154"/>
      <c r="C14" s="443" t="s">
        <v>121</v>
      </c>
      <c r="D14" s="444"/>
      <c r="E14" s="444"/>
      <c r="F14" s="444"/>
      <c r="G14" s="444"/>
      <c r="H14" s="156"/>
      <c r="I14" s="156"/>
      <c r="J14" s="156"/>
      <c r="K14" s="156"/>
      <c r="L14" s="156"/>
      <c r="M14" s="156"/>
      <c r="N14" s="155"/>
      <c r="O14" s="155"/>
      <c r="P14" s="155"/>
      <c r="Q14" s="155"/>
      <c r="R14" s="156"/>
      <c r="S14" s="156"/>
      <c r="T14" s="156"/>
      <c r="U14" s="156"/>
      <c r="V14" s="156"/>
      <c r="W14" s="156"/>
      <c r="X14" s="156"/>
      <c r="Y14" s="156"/>
      <c r="Z14" s="146"/>
      <c r="AA14" s="146"/>
      <c r="AB14" s="146"/>
      <c r="AC14" s="146"/>
      <c r="AD14" s="146"/>
      <c r="AE14" s="146"/>
      <c r="AF14" s="146"/>
      <c r="AG14" s="146" t="s">
        <v>115</v>
      </c>
      <c r="AH14" s="146"/>
      <c r="AI14" s="146"/>
      <c r="AJ14" s="146"/>
      <c r="AK14" s="146"/>
      <c r="AL14" s="146"/>
      <c r="AM14" s="146"/>
      <c r="AN14" s="146"/>
      <c r="AO14" s="146"/>
      <c r="AP14" s="146"/>
      <c r="AQ14" s="146"/>
      <c r="AR14" s="146"/>
      <c r="AS14" s="146"/>
      <c r="AT14" s="146"/>
      <c r="AU14" s="146"/>
      <c r="AV14" s="146"/>
      <c r="AW14" s="146"/>
      <c r="AX14" s="146"/>
      <c r="AY14" s="146"/>
      <c r="AZ14" s="146"/>
      <c r="BA14" s="172" t="str">
        <f>C14</f>
        <v>Odstranění objektů zařízení staveniště včetně přípojek energií a jejich odvoz. Položka zahrnuje i náklady na úpravu povrchů po odstranění zařízení staveniště a úklid ploch, na kterých bylo zařízení staveniště provozováno.</v>
      </c>
      <c r="BB14" s="146"/>
      <c r="BC14" s="146"/>
      <c r="BD14" s="146"/>
      <c r="BE14" s="146"/>
      <c r="BF14" s="146"/>
      <c r="BG14" s="146"/>
      <c r="BH14" s="146"/>
    </row>
    <row r="15" spans="1:60" outlineLevel="1" x14ac:dyDescent="0.2">
      <c r="A15" s="165">
        <v>4</v>
      </c>
      <c r="B15" s="166" t="s">
        <v>122</v>
      </c>
      <c r="C15" s="174" t="s">
        <v>123</v>
      </c>
      <c r="D15" s="167" t="s">
        <v>109</v>
      </c>
      <c r="E15" s="168">
        <v>1</v>
      </c>
      <c r="F15" s="169"/>
      <c r="G15" s="170">
        <f>ROUND(E15*F15,2)</f>
        <v>0</v>
      </c>
      <c r="H15" s="169">
        <v>0</v>
      </c>
      <c r="I15" s="170">
        <f>ROUND(E15*H15,2)</f>
        <v>0</v>
      </c>
      <c r="J15" s="169">
        <v>5000</v>
      </c>
      <c r="K15" s="170">
        <f>ROUND(E15*J15,2)</f>
        <v>5000</v>
      </c>
      <c r="L15" s="170">
        <v>21</v>
      </c>
      <c r="M15" s="170">
        <f>G15*(1+L15/100)</f>
        <v>0</v>
      </c>
      <c r="N15" s="168">
        <v>0</v>
      </c>
      <c r="O15" s="168">
        <f>ROUND(E15*N15,2)</f>
        <v>0</v>
      </c>
      <c r="P15" s="168">
        <v>0</v>
      </c>
      <c r="Q15" s="168">
        <f>ROUND(E15*P15,2)</f>
        <v>0</v>
      </c>
      <c r="R15" s="170"/>
      <c r="S15" s="170" t="s">
        <v>110</v>
      </c>
      <c r="T15" s="171" t="s">
        <v>111</v>
      </c>
      <c r="U15" s="156">
        <v>0</v>
      </c>
      <c r="V15" s="156">
        <f>ROUND(E15*U15,2)</f>
        <v>0</v>
      </c>
      <c r="W15" s="156"/>
      <c r="X15" s="156" t="s">
        <v>49</v>
      </c>
      <c r="Y15" s="156" t="s">
        <v>112</v>
      </c>
      <c r="Z15" s="146"/>
      <c r="AA15" s="146"/>
      <c r="AB15" s="146"/>
      <c r="AC15" s="146"/>
      <c r="AD15" s="146"/>
      <c r="AE15" s="146"/>
      <c r="AF15" s="146"/>
      <c r="AG15" s="146" t="s">
        <v>113</v>
      </c>
      <c r="AH15" s="146"/>
      <c r="AI15" s="146"/>
      <c r="AJ15" s="146"/>
      <c r="AK15" s="146"/>
      <c r="AL15" s="146"/>
      <c r="AM15" s="146"/>
      <c r="AN15" s="146"/>
      <c r="AO15" s="146"/>
      <c r="AP15" s="146"/>
      <c r="AQ15" s="146"/>
      <c r="AR15" s="146"/>
      <c r="AS15" s="146"/>
      <c r="AT15" s="146"/>
      <c r="AU15" s="146"/>
      <c r="AV15" s="146"/>
      <c r="AW15" s="146"/>
      <c r="AX15" s="146"/>
      <c r="AY15" s="146"/>
      <c r="AZ15" s="146"/>
      <c r="BA15" s="146"/>
      <c r="BB15" s="146"/>
      <c r="BC15" s="146"/>
      <c r="BD15" s="146"/>
      <c r="BE15" s="146"/>
      <c r="BF15" s="146"/>
      <c r="BG15" s="146"/>
      <c r="BH15" s="146"/>
    </row>
    <row r="16" spans="1:60" ht="33.75" outlineLevel="2" x14ac:dyDescent="0.2">
      <c r="A16" s="153"/>
      <c r="B16" s="154"/>
      <c r="C16" s="443" t="s">
        <v>691</v>
      </c>
      <c r="D16" s="444"/>
      <c r="E16" s="444"/>
      <c r="F16" s="444"/>
      <c r="G16" s="444"/>
      <c r="H16" s="156"/>
      <c r="I16" s="156"/>
      <c r="J16" s="156"/>
      <c r="K16" s="156"/>
      <c r="L16" s="156"/>
      <c r="M16" s="156"/>
      <c r="N16" s="155"/>
      <c r="O16" s="155"/>
      <c r="P16" s="155"/>
      <c r="Q16" s="155"/>
      <c r="R16" s="156"/>
      <c r="S16" s="156"/>
      <c r="T16" s="156"/>
      <c r="U16" s="156"/>
      <c r="V16" s="156"/>
      <c r="W16" s="156"/>
      <c r="X16" s="156"/>
      <c r="Y16" s="156"/>
      <c r="Z16" s="146"/>
      <c r="AA16" s="146"/>
      <c r="AB16" s="146"/>
      <c r="AC16" s="146"/>
      <c r="AD16" s="146"/>
      <c r="AE16" s="146"/>
      <c r="AF16" s="146"/>
      <c r="AG16" s="146" t="s">
        <v>115</v>
      </c>
      <c r="AH16" s="146"/>
      <c r="AI16" s="146"/>
      <c r="AJ16" s="146"/>
      <c r="AK16" s="146"/>
      <c r="AL16" s="146"/>
      <c r="AM16" s="146"/>
      <c r="AN16" s="146"/>
      <c r="AO16" s="146"/>
      <c r="AP16" s="146"/>
      <c r="AQ16" s="146"/>
      <c r="AR16" s="146"/>
      <c r="AS16" s="146"/>
      <c r="AT16" s="146"/>
      <c r="AU16" s="146"/>
      <c r="AV16" s="146"/>
      <c r="AW16" s="146"/>
      <c r="AX16" s="146"/>
      <c r="AY16" s="146"/>
      <c r="AZ16" s="146"/>
      <c r="BA16" s="172" t="str">
        <f>C16</f>
        <v>Náklady na ztížené provádění stavebních prací v důsledku nepřerušeného provozu na staveništi nebo v případech nepřerušeného provozu v objektech v nichž se stavební práce provádí. Provedení denního úklidu!!!</v>
      </c>
      <c r="BB16" s="146"/>
      <c r="BC16" s="146"/>
      <c r="BD16" s="146"/>
      <c r="BE16" s="146"/>
      <c r="BF16" s="146"/>
      <c r="BG16" s="146"/>
      <c r="BH16" s="146"/>
    </row>
    <row r="17" spans="1:60" outlineLevel="1" x14ac:dyDescent="0.2">
      <c r="A17" s="165">
        <v>5</v>
      </c>
      <c r="B17" s="166" t="s">
        <v>124</v>
      </c>
      <c r="C17" s="174" t="s">
        <v>125</v>
      </c>
      <c r="D17" s="167" t="s">
        <v>109</v>
      </c>
      <c r="E17" s="168">
        <v>1</v>
      </c>
      <c r="F17" s="169"/>
      <c r="G17" s="170">
        <f>ROUND(E17*F17,2)</f>
        <v>0</v>
      </c>
      <c r="H17" s="169">
        <v>0</v>
      </c>
      <c r="I17" s="170">
        <f>ROUND(E17*H17,2)</f>
        <v>0</v>
      </c>
      <c r="J17" s="169">
        <v>10000</v>
      </c>
      <c r="K17" s="170">
        <f>ROUND(E17*J17,2)</f>
        <v>10000</v>
      </c>
      <c r="L17" s="170">
        <v>21</v>
      </c>
      <c r="M17" s="170">
        <f>G17*(1+L17/100)</f>
        <v>0</v>
      </c>
      <c r="N17" s="168">
        <v>0</v>
      </c>
      <c r="O17" s="168">
        <f>ROUND(E17*N17,2)</f>
        <v>0</v>
      </c>
      <c r="P17" s="168">
        <v>0</v>
      </c>
      <c r="Q17" s="168">
        <f>ROUND(E17*P17,2)</f>
        <v>0</v>
      </c>
      <c r="R17" s="170"/>
      <c r="S17" s="170" t="s">
        <v>110</v>
      </c>
      <c r="T17" s="171" t="s">
        <v>111</v>
      </c>
      <c r="U17" s="156">
        <v>0</v>
      </c>
      <c r="V17" s="156">
        <f>ROUND(E17*U17,2)</f>
        <v>0</v>
      </c>
      <c r="W17" s="156"/>
      <c r="X17" s="156" t="s">
        <v>49</v>
      </c>
      <c r="Y17" s="156" t="s">
        <v>112</v>
      </c>
      <c r="Z17" s="146"/>
      <c r="AA17" s="146"/>
      <c r="AB17" s="146"/>
      <c r="AC17" s="146"/>
      <c r="AD17" s="146"/>
      <c r="AE17" s="146"/>
      <c r="AF17" s="146"/>
      <c r="AG17" s="146" t="s">
        <v>113</v>
      </c>
      <c r="AH17" s="146"/>
      <c r="AI17" s="146"/>
      <c r="AJ17" s="146"/>
      <c r="AK17" s="146"/>
      <c r="AL17" s="146"/>
      <c r="AM17" s="146"/>
      <c r="AN17" s="146"/>
      <c r="AO17" s="146"/>
      <c r="AP17" s="146"/>
      <c r="AQ17" s="146"/>
      <c r="AR17" s="146"/>
      <c r="AS17" s="146"/>
      <c r="AT17" s="146"/>
      <c r="AU17" s="146"/>
      <c r="AV17" s="146"/>
      <c r="AW17" s="146"/>
      <c r="AX17" s="146"/>
      <c r="AY17" s="146"/>
      <c r="AZ17" s="146"/>
      <c r="BA17" s="146"/>
      <c r="BB17" s="146"/>
      <c r="BC17" s="146"/>
      <c r="BD17" s="146"/>
      <c r="BE17" s="146"/>
      <c r="BF17" s="146"/>
      <c r="BG17" s="146"/>
      <c r="BH17" s="146"/>
    </row>
    <row r="18" spans="1:60" outlineLevel="2" x14ac:dyDescent="0.2">
      <c r="A18" s="153"/>
      <c r="B18" s="154"/>
      <c r="C18" s="443" t="s">
        <v>126</v>
      </c>
      <c r="D18" s="444"/>
      <c r="E18" s="444"/>
      <c r="F18" s="444"/>
      <c r="G18" s="444"/>
      <c r="H18" s="156"/>
      <c r="I18" s="156"/>
      <c r="J18" s="156"/>
      <c r="K18" s="156"/>
      <c r="L18" s="156"/>
      <c r="M18" s="156"/>
      <c r="N18" s="155"/>
      <c r="O18" s="155"/>
      <c r="P18" s="155"/>
      <c r="Q18" s="155"/>
      <c r="R18" s="156"/>
      <c r="S18" s="156"/>
      <c r="T18" s="156"/>
      <c r="U18" s="156"/>
      <c r="V18" s="156"/>
      <c r="W18" s="156"/>
      <c r="X18" s="156"/>
      <c r="Y18" s="156"/>
      <c r="Z18" s="146"/>
      <c r="AA18" s="146"/>
      <c r="AB18" s="146"/>
      <c r="AC18" s="146"/>
      <c r="AD18" s="146"/>
      <c r="AE18" s="146"/>
      <c r="AF18" s="146"/>
      <c r="AG18" s="146" t="s">
        <v>115</v>
      </c>
      <c r="AH18" s="146"/>
      <c r="AI18" s="146"/>
      <c r="AJ18" s="146"/>
      <c r="AK18" s="146"/>
      <c r="AL18" s="146"/>
      <c r="AM18" s="146"/>
      <c r="AN18" s="146"/>
      <c r="AO18" s="146"/>
      <c r="AP18" s="146"/>
      <c r="AQ18" s="146"/>
      <c r="AR18" s="146"/>
      <c r="AS18" s="146"/>
      <c r="AT18" s="146"/>
      <c r="AU18" s="146"/>
      <c r="AV18" s="146"/>
      <c r="AW18" s="146"/>
      <c r="AX18" s="146"/>
      <c r="AY18" s="146"/>
      <c r="AZ18" s="146"/>
      <c r="BA18" s="146"/>
      <c r="BB18" s="146"/>
      <c r="BC18" s="146"/>
      <c r="BD18" s="146"/>
      <c r="BE18" s="146"/>
      <c r="BF18" s="146"/>
      <c r="BG18" s="146"/>
      <c r="BH18" s="146"/>
    </row>
    <row r="19" spans="1:60" x14ac:dyDescent="0.2">
      <c r="A19" s="158" t="s">
        <v>105</v>
      </c>
      <c r="B19" s="159" t="s">
        <v>78</v>
      </c>
      <c r="C19" s="173" t="s">
        <v>30</v>
      </c>
      <c r="D19" s="160"/>
      <c r="E19" s="161"/>
      <c r="F19" s="162"/>
      <c r="G19" s="162">
        <f>SUMIF(AG20:AG23,"&lt;&gt;NOR",G20:G23)</f>
        <v>0</v>
      </c>
      <c r="H19" s="162"/>
      <c r="I19" s="162">
        <f>SUM(I20:I23)</f>
        <v>0</v>
      </c>
      <c r="J19" s="162"/>
      <c r="K19" s="162">
        <f>SUM(K20:K23)</f>
        <v>30000</v>
      </c>
      <c r="L19" s="162"/>
      <c r="M19" s="162">
        <f>SUM(M20:M23)</f>
        <v>0</v>
      </c>
      <c r="N19" s="161"/>
      <c r="O19" s="161">
        <f>SUM(O20:O23)</f>
        <v>0</v>
      </c>
      <c r="P19" s="161"/>
      <c r="Q19" s="161">
        <f>SUM(Q20:Q23)</f>
        <v>0</v>
      </c>
      <c r="R19" s="162"/>
      <c r="S19" s="162"/>
      <c r="T19" s="163"/>
      <c r="U19" s="157"/>
      <c r="V19" s="157">
        <f>SUM(V20:V23)</f>
        <v>0</v>
      </c>
      <c r="W19" s="157"/>
      <c r="X19" s="157"/>
      <c r="Y19" s="157"/>
      <c r="AG19" t="s">
        <v>106</v>
      </c>
    </row>
    <row r="20" spans="1:60" outlineLevel="1" x14ac:dyDescent="0.2">
      <c r="A20" s="165">
        <v>6</v>
      </c>
      <c r="B20" s="166" t="s">
        <v>127</v>
      </c>
      <c r="C20" s="174" t="s">
        <v>128</v>
      </c>
      <c r="D20" s="167" t="s">
        <v>109</v>
      </c>
      <c r="E20" s="168">
        <v>1</v>
      </c>
      <c r="F20" s="169"/>
      <c r="G20" s="170">
        <f>ROUND(E20*F20,2)</f>
        <v>0</v>
      </c>
      <c r="H20" s="169">
        <v>0</v>
      </c>
      <c r="I20" s="170">
        <f>ROUND(E20*H20,2)</f>
        <v>0</v>
      </c>
      <c r="J20" s="169">
        <v>15000</v>
      </c>
      <c r="K20" s="170">
        <f>ROUND(E20*J20,2)</f>
        <v>15000</v>
      </c>
      <c r="L20" s="170">
        <v>21</v>
      </c>
      <c r="M20" s="170">
        <f>G20*(1+L20/100)</f>
        <v>0</v>
      </c>
      <c r="N20" s="168">
        <v>0</v>
      </c>
      <c r="O20" s="168">
        <f>ROUND(E20*N20,2)</f>
        <v>0</v>
      </c>
      <c r="P20" s="168">
        <v>0</v>
      </c>
      <c r="Q20" s="168">
        <f>ROUND(E20*P20,2)</f>
        <v>0</v>
      </c>
      <c r="R20" s="170"/>
      <c r="S20" s="170" t="s">
        <v>110</v>
      </c>
      <c r="T20" s="171" t="s">
        <v>111</v>
      </c>
      <c r="U20" s="156">
        <v>0</v>
      </c>
      <c r="V20" s="156">
        <f>ROUND(E20*U20,2)</f>
        <v>0</v>
      </c>
      <c r="W20" s="156"/>
      <c r="X20" s="156" t="s">
        <v>49</v>
      </c>
      <c r="Y20" s="156" t="s">
        <v>112</v>
      </c>
      <c r="Z20" s="146"/>
      <c r="AA20" s="146"/>
      <c r="AB20" s="146"/>
      <c r="AC20" s="146"/>
      <c r="AD20" s="146"/>
      <c r="AE20" s="146"/>
      <c r="AF20" s="146"/>
      <c r="AG20" s="146" t="s">
        <v>113</v>
      </c>
      <c r="AH20" s="146"/>
      <c r="AI20" s="146"/>
      <c r="AJ20" s="146"/>
      <c r="AK20" s="146"/>
      <c r="AL20" s="146"/>
      <c r="AM20" s="146"/>
      <c r="AN20" s="146"/>
      <c r="AO20" s="146"/>
      <c r="AP20" s="146"/>
      <c r="AQ20" s="146"/>
      <c r="AR20" s="146"/>
      <c r="AS20" s="146"/>
      <c r="AT20" s="146"/>
      <c r="AU20" s="146"/>
      <c r="AV20" s="146"/>
      <c r="AW20" s="146"/>
      <c r="AX20" s="146"/>
      <c r="AY20" s="146"/>
      <c r="AZ20" s="146"/>
      <c r="BA20" s="146"/>
      <c r="BB20" s="146"/>
      <c r="BC20" s="146"/>
      <c r="BD20" s="146"/>
      <c r="BE20" s="146"/>
      <c r="BF20" s="146"/>
      <c r="BG20" s="146"/>
      <c r="BH20" s="146"/>
    </row>
    <row r="21" spans="1:60" ht="45" outlineLevel="2" x14ac:dyDescent="0.2">
      <c r="A21" s="153"/>
      <c r="B21" s="154"/>
      <c r="C21" s="443" t="s">
        <v>129</v>
      </c>
      <c r="D21" s="444"/>
      <c r="E21" s="444"/>
      <c r="F21" s="444"/>
      <c r="G21" s="444"/>
      <c r="H21" s="156"/>
      <c r="I21" s="156"/>
      <c r="J21" s="156"/>
      <c r="K21" s="156"/>
      <c r="L21" s="156"/>
      <c r="M21" s="156"/>
      <c r="N21" s="155"/>
      <c r="O21" s="155"/>
      <c r="P21" s="155"/>
      <c r="Q21" s="155"/>
      <c r="R21" s="156"/>
      <c r="S21" s="156"/>
      <c r="T21" s="156"/>
      <c r="U21" s="156"/>
      <c r="V21" s="156"/>
      <c r="W21" s="156"/>
      <c r="X21" s="156"/>
      <c r="Y21" s="156"/>
      <c r="Z21" s="146"/>
      <c r="AA21" s="146"/>
      <c r="AB21" s="146"/>
      <c r="AC21" s="146"/>
      <c r="AD21" s="146"/>
      <c r="AE21" s="146"/>
      <c r="AF21" s="146"/>
      <c r="AG21" s="146" t="s">
        <v>115</v>
      </c>
      <c r="AH21" s="146"/>
      <c r="AI21" s="146"/>
      <c r="AJ21" s="146"/>
      <c r="AK21" s="146"/>
      <c r="AL21" s="146"/>
      <c r="AM21" s="146"/>
      <c r="AN21" s="146"/>
      <c r="AO21" s="146"/>
      <c r="AP21" s="146"/>
      <c r="AQ21" s="146"/>
      <c r="AR21" s="146"/>
      <c r="AS21" s="146"/>
      <c r="AT21" s="146"/>
      <c r="AU21" s="146"/>
      <c r="AV21" s="146"/>
      <c r="AW21" s="146"/>
      <c r="AX21" s="146"/>
      <c r="AY21" s="146"/>
      <c r="AZ21" s="146"/>
      <c r="BA21" s="172" t="str">
        <f>C21</f>
        <v>Náklady na ochranu staveniště před vstupem nepovolaných osob, včetně příslušného značení, náklady na osvětlení staveniště, náklady na vypracování potřebné dokumentace pro provoz staveniště z hlediska požární ochrany (požární řád a poplachová směrnice) a z hlediska provozu staveniště (provozně dopravní řád).</v>
      </c>
      <c r="BB21" s="146"/>
      <c r="BC21" s="146"/>
      <c r="BD21" s="146"/>
      <c r="BE21" s="146"/>
      <c r="BF21" s="146"/>
      <c r="BG21" s="146"/>
      <c r="BH21" s="146"/>
    </row>
    <row r="22" spans="1:60" outlineLevel="1" x14ac:dyDescent="0.2">
      <c r="A22" s="165">
        <v>7</v>
      </c>
      <c r="B22" s="166" t="s">
        <v>130</v>
      </c>
      <c r="C22" s="174" t="s">
        <v>131</v>
      </c>
      <c r="D22" s="167" t="s">
        <v>109</v>
      </c>
      <c r="E22" s="168">
        <v>1</v>
      </c>
      <c r="F22" s="169"/>
      <c r="G22" s="170">
        <f>ROUND(E22*F22,2)</f>
        <v>0</v>
      </c>
      <c r="H22" s="169">
        <v>0</v>
      </c>
      <c r="I22" s="170">
        <f>ROUND(E22*H22,2)</f>
        <v>0</v>
      </c>
      <c r="J22" s="169">
        <v>15000</v>
      </c>
      <c r="K22" s="170">
        <f>ROUND(E22*J22,2)</f>
        <v>15000</v>
      </c>
      <c r="L22" s="170">
        <v>21</v>
      </c>
      <c r="M22" s="170">
        <f>G22*(1+L22/100)</f>
        <v>0</v>
      </c>
      <c r="N22" s="168">
        <v>0</v>
      </c>
      <c r="O22" s="168">
        <f>ROUND(E22*N22,2)</f>
        <v>0</v>
      </c>
      <c r="P22" s="168">
        <v>0</v>
      </c>
      <c r="Q22" s="168">
        <f>ROUND(E22*P22,2)</f>
        <v>0</v>
      </c>
      <c r="R22" s="170"/>
      <c r="S22" s="170" t="s">
        <v>110</v>
      </c>
      <c r="T22" s="171" t="s">
        <v>111</v>
      </c>
      <c r="U22" s="156">
        <v>0</v>
      </c>
      <c r="V22" s="156">
        <f>ROUND(E22*U22,2)</f>
        <v>0</v>
      </c>
      <c r="W22" s="156"/>
      <c r="X22" s="156" t="s">
        <v>49</v>
      </c>
      <c r="Y22" s="156" t="s">
        <v>112</v>
      </c>
      <c r="Z22" s="146"/>
      <c r="AA22" s="146"/>
      <c r="AB22" s="146"/>
      <c r="AC22" s="146"/>
      <c r="AD22" s="146"/>
      <c r="AE22" s="146"/>
      <c r="AF22" s="146"/>
      <c r="AG22" s="146" t="s">
        <v>113</v>
      </c>
      <c r="AH22" s="146"/>
      <c r="AI22" s="146"/>
      <c r="AJ22" s="146"/>
      <c r="AK22" s="146"/>
      <c r="AL22" s="146"/>
      <c r="AM22" s="146"/>
      <c r="AN22" s="146"/>
      <c r="AO22" s="146"/>
      <c r="AP22" s="146"/>
      <c r="AQ22" s="146"/>
      <c r="AR22" s="146"/>
      <c r="AS22" s="146"/>
      <c r="AT22" s="146"/>
      <c r="AU22" s="146"/>
      <c r="AV22" s="146"/>
      <c r="AW22" s="146"/>
      <c r="AX22" s="146"/>
      <c r="AY22" s="146"/>
      <c r="AZ22" s="146"/>
      <c r="BA22" s="146"/>
      <c r="BB22" s="146"/>
      <c r="BC22" s="146"/>
      <c r="BD22" s="146"/>
      <c r="BE22" s="146"/>
      <c r="BF22" s="146"/>
      <c r="BG22" s="146"/>
      <c r="BH22" s="146"/>
    </row>
    <row r="23" spans="1:60" ht="22.5" outlineLevel="2" x14ac:dyDescent="0.2">
      <c r="A23" s="153"/>
      <c r="B23" s="154"/>
      <c r="C23" s="443" t="s">
        <v>132</v>
      </c>
      <c r="D23" s="444"/>
      <c r="E23" s="444"/>
      <c r="F23" s="444"/>
      <c r="G23" s="444"/>
      <c r="H23" s="156"/>
      <c r="I23" s="156"/>
      <c r="J23" s="156"/>
      <c r="K23" s="156"/>
      <c r="L23" s="156"/>
      <c r="M23" s="156"/>
      <c r="N23" s="155"/>
      <c r="O23" s="155"/>
      <c r="P23" s="155"/>
      <c r="Q23" s="155"/>
      <c r="R23" s="156"/>
      <c r="S23" s="156"/>
      <c r="T23" s="156"/>
      <c r="U23" s="156"/>
      <c r="V23" s="156"/>
      <c r="W23" s="156"/>
      <c r="X23" s="156"/>
      <c r="Y23" s="156"/>
      <c r="Z23" s="146"/>
      <c r="AA23" s="146"/>
      <c r="AB23" s="146"/>
      <c r="AC23" s="146"/>
      <c r="AD23" s="146"/>
      <c r="AE23" s="146"/>
      <c r="AF23" s="146"/>
      <c r="AG23" s="146" t="s">
        <v>115</v>
      </c>
      <c r="AH23" s="146"/>
      <c r="AI23" s="146"/>
      <c r="AJ23" s="146"/>
      <c r="AK23" s="146"/>
      <c r="AL23" s="146"/>
      <c r="AM23" s="146"/>
      <c r="AN23" s="146"/>
      <c r="AO23" s="146"/>
      <c r="AP23" s="146"/>
      <c r="AQ23" s="146"/>
      <c r="AR23" s="146"/>
      <c r="AS23" s="146"/>
      <c r="AT23" s="146"/>
      <c r="AU23" s="146"/>
      <c r="AV23" s="146"/>
      <c r="AW23" s="146"/>
      <c r="AX23" s="146"/>
      <c r="AY23" s="146"/>
      <c r="AZ23" s="146"/>
      <c r="BA23" s="172" t="str">
        <f>C23</f>
        <v>Náklady na vyhotovení dokumentace skutečného provedení stavby a její předání objednateli v požadované formě a požadovaném počtu.</v>
      </c>
      <c r="BB23" s="146"/>
      <c r="BC23" s="146"/>
      <c r="BD23" s="146"/>
      <c r="BE23" s="146"/>
      <c r="BF23" s="146"/>
      <c r="BG23" s="146"/>
      <c r="BH23" s="146"/>
    </row>
    <row r="24" spans="1:60" x14ac:dyDescent="0.2">
      <c r="A24" s="3"/>
      <c r="B24" s="4"/>
      <c r="C24" s="175"/>
      <c r="D24" s="6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AE24">
        <v>12</v>
      </c>
      <c r="AF24">
        <v>21</v>
      </c>
      <c r="AG24" t="s">
        <v>91</v>
      </c>
    </row>
    <row r="25" spans="1:60" x14ac:dyDescent="0.2">
      <c r="A25" s="149"/>
      <c r="B25" s="150" t="s">
        <v>31</v>
      </c>
      <c r="C25" s="176"/>
      <c r="D25" s="151"/>
      <c r="E25" s="152"/>
      <c r="F25" s="152"/>
      <c r="G25" s="164">
        <f>G8+G19</f>
        <v>0</v>
      </c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AE25">
        <f>SUMIF(L7:L23,AE24,G7:G23)</f>
        <v>0</v>
      </c>
      <c r="AF25">
        <f>SUMIF(L7:L23,AF24,G7:G23)</f>
        <v>0</v>
      </c>
      <c r="AG25" t="s">
        <v>133</v>
      </c>
    </row>
    <row r="26" spans="1:60" x14ac:dyDescent="0.2">
      <c r="A26" s="3"/>
      <c r="B26" s="4"/>
      <c r="C26" s="175"/>
      <c r="D26" s="6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</row>
    <row r="27" spans="1:60" x14ac:dyDescent="0.2">
      <c r="A27" s="3"/>
      <c r="B27" s="4"/>
      <c r="C27" s="175"/>
      <c r="D27" s="6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</row>
    <row r="28" spans="1:60" x14ac:dyDescent="0.2">
      <c r="A28" s="429" t="s">
        <v>134</v>
      </c>
      <c r="B28" s="429"/>
      <c r="C28" s="430"/>
      <c r="D28" s="6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</row>
    <row r="29" spans="1:60" x14ac:dyDescent="0.2">
      <c r="A29" s="431"/>
      <c r="B29" s="432"/>
      <c r="C29" s="433"/>
      <c r="D29" s="432"/>
      <c r="E29" s="432"/>
      <c r="F29" s="432"/>
      <c r="G29" s="434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AG29" t="s">
        <v>135</v>
      </c>
    </row>
    <row r="30" spans="1:60" x14ac:dyDescent="0.2">
      <c r="A30" s="435"/>
      <c r="B30" s="436"/>
      <c r="C30" s="437"/>
      <c r="D30" s="436"/>
      <c r="E30" s="436"/>
      <c r="F30" s="436"/>
      <c r="G30" s="438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</row>
    <row r="31" spans="1:60" x14ac:dyDescent="0.2">
      <c r="A31" s="435"/>
      <c r="B31" s="436"/>
      <c r="C31" s="437"/>
      <c r="D31" s="436"/>
      <c r="E31" s="436"/>
      <c r="F31" s="436"/>
      <c r="G31" s="438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</row>
    <row r="32" spans="1:60" x14ac:dyDescent="0.2">
      <c r="A32" s="435"/>
      <c r="B32" s="436"/>
      <c r="C32" s="437"/>
      <c r="D32" s="436"/>
      <c r="E32" s="436"/>
      <c r="F32" s="436"/>
      <c r="G32" s="438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</row>
    <row r="33" spans="1:33" x14ac:dyDescent="0.2">
      <c r="A33" s="439"/>
      <c r="B33" s="440"/>
      <c r="C33" s="441"/>
      <c r="D33" s="440"/>
      <c r="E33" s="440"/>
      <c r="F33" s="440"/>
      <c r="G33" s="442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</row>
    <row r="34" spans="1:33" x14ac:dyDescent="0.2">
      <c r="A34" s="3"/>
      <c r="B34" s="4"/>
      <c r="C34" s="175"/>
      <c r="D34" s="6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</row>
    <row r="35" spans="1:33" x14ac:dyDescent="0.2">
      <c r="C35" s="177"/>
      <c r="D35" s="10"/>
      <c r="AG35" t="s">
        <v>136</v>
      </c>
    </row>
    <row r="36" spans="1:33" x14ac:dyDescent="0.2">
      <c r="D36" s="10"/>
    </row>
    <row r="37" spans="1:33" x14ac:dyDescent="0.2">
      <c r="D37" s="10"/>
    </row>
    <row r="38" spans="1:33" x14ac:dyDescent="0.2">
      <c r="D38" s="10"/>
    </row>
    <row r="39" spans="1:33" x14ac:dyDescent="0.2">
      <c r="D39" s="10"/>
    </row>
    <row r="40" spans="1:33" x14ac:dyDescent="0.2">
      <c r="D40" s="10"/>
    </row>
    <row r="41" spans="1:33" x14ac:dyDescent="0.2">
      <c r="D41" s="10"/>
    </row>
    <row r="42" spans="1:33" x14ac:dyDescent="0.2">
      <c r="D42" s="10"/>
    </row>
    <row r="43" spans="1:33" x14ac:dyDescent="0.2">
      <c r="D43" s="10"/>
    </row>
    <row r="44" spans="1:33" x14ac:dyDescent="0.2">
      <c r="D44" s="10"/>
    </row>
    <row r="45" spans="1:33" x14ac:dyDescent="0.2">
      <c r="D45" s="10"/>
    </row>
    <row r="46" spans="1:33" x14ac:dyDescent="0.2">
      <c r="D46" s="10"/>
    </row>
    <row r="47" spans="1:33" x14ac:dyDescent="0.2">
      <c r="D47" s="10"/>
    </row>
    <row r="48" spans="1:33" x14ac:dyDescent="0.2">
      <c r="D48" s="10"/>
    </row>
    <row r="49" spans="4:4" x14ac:dyDescent="0.2">
      <c r="D49" s="10"/>
    </row>
    <row r="50" spans="4:4" x14ac:dyDescent="0.2">
      <c r="D50" s="10"/>
    </row>
    <row r="51" spans="4:4" x14ac:dyDescent="0.2">
      <c r="D51" s="10"/>
    </row>
    <row r="52" spans="4:4" x14ac:dyDescent="0.2">
      <c r="D52" s="10"/>
    </row>
    <row r="53" spans="4:4" x14ac:dyDescent="0.2">
      <c r="D53" s="10"/>
    </row>
    <row r="54" spans="4:4" x14ac:dyDescent="0.2">
      <c r="D54" s="10"/>
    </row>
    <row r="55" spans="4:4" x14ac:dyDescent="0.2">
      <c r="D55" s="10"/>
    </row>
    <row r="56" spans="4:4" x14ac:dyDescent="0.2">
      <c r="D56" s="10"/>
    </row>
    <row r="57" spans="4:4" x14ac:dyDescent="0.2">
      <c r="D57" s="10"/>
    </row>
    <row r="58" spans="4:4" x14ac:dyDescent="0.2">
      <c r="D58" s="10"/>
    </row>
    <row r="59" spans="4:4" x14ac:dyDescent="0.2">
      <c r="D59" s="10"/>
    </row>
    <row r="60" spans="4:4" x14ac:dyDescent="0.2">
      <c r="D60" s="10"/>
    </row>
    <row r="61" spans="4:4" x14ac:dyDescent="0.2">
      <c r="D61" s="10"/>
    </row>
    <row r="62" spans="4:4" x14ac:dyDescent="0.2">
      <c r="D62" s="10"/>
    </row>
    <row r="63" spans="4:4" x14ac:dyDescent="0.2">
      <c r="D63" s="10"/>
    </row>
    <row r="64" spans="4:4" x14ac:dyDescent="0.2">
      <c r="D64" s="10"/>
    </row>
    <row r="65" spans="4:4" x14ac:dyDescent="0.2">
      <c r="D65" s="10"/>
    </row>
    <row r="66" spans="4:4" x14ac:dyDescent="0.2">
      <c r="D66" s="10"/>
    </row>
    <row r="67" spans="4:4" x14ac:dyDescent="0.2">
      <c r="D67" s="10"/>
    </row>
    <row r="68" spans="4:4" x14ac:dyDescent="0.2">
      <c r="D68" s="10"/>
    </row>
    <row r="69" spans="4:4" x14ac:dyDescent="0.2">
      <c r="D69" s="10"/>
    </row>
    <row r="70" spans="4:4" x14ac:dyDescent="0.2">
      <c r="D70" s="10"/>
    </row>
    <row r="71" spans="4:4" x14ac:dyDescent="0.2">
      <c r="D71" s="10"/>
    </row>
    <row r="72" spans="4:4" x14ac:dyDescent="0.2">
      <c r="D72" s="10"/>
    </row>
    <row r="73" spans="4:4" x14ac:dyDescent="0.2">
      <c r="D73" s="10"/>
    </row>
    <row r="74" spans="4:4" x14ac:dyDescent="0.2">
      <c r="D74" s="10"/>
    </row>
    <row r="75" spans="4:4" x14ac:dyDescent="0.2">
      <c r="D75" s="10"/>
    </row>
    <row r="76" spans="4:4" x14ac:dyDescent="0.2">
      <c r="D76" s="10"/>
    </row>
    <row r="77" spans="4:4" x14ac:dyDescent="0.2">
      <c r="D77" s="10"/>
    </row>
    <row r="78" spans="4:4" x14ac:dyDescent="0.2">
      <c r="D78" s="10"/>
    </row>
    <row r="79" spans="4:4" x14ac:dyDescent="0.2">
      <c r="D79" s="10"/>
    </row>
    <row r="80" spans="4:4" x14ac:dyDescent="0.2">
      <c r="D80" s="10"/>
    </row>
    <row r="81" spans="4:4" x14ac:dyDescent="0.2">
      <c r="D81" s="10"/>
    </row>
    <row r="82" spans="4:4" x14ac:dyDescent="0.2">
      <c r="D82" s="10"/>
    </row>
    <row r="83" spans="4:4" x14ac:dyDescent="0.2">
      <c r="D83" s="10"/>
    </row>
    <row r="84" spans="4:4" x14ac:dyDescent="0.2">
      <c r="D84" s="10"/>
    </row>
    <row r="85" spans="4:4" x14ac:dyDescent="0.2">
      <c r="D85" s="10"/>
    </row>
    <row r="86" spans="4:4" x14ac:dyDescent="0.2">
      <c r="D86" s="10"/>
    </row>
    <row r="87" spans="4:4" x14ac:dyDescent="0.2">
      <c r="D87" s="10"/>
    </row>
    <row r="88" spans="4:4" x14ac:dyDescent="0.2">
      <c r="D88" s="10"/>
    </row>
    <row r="89" spans="4:4" x14ac:dyDescent="0.2">
      <c r="D89" s="10"/>
    </row>
    <row r="90" spans="4:4" x14ac:dyDescent="0.2">
      <c r="D90" s="10"/>
    </row>
    <row r="91" spans="4:4" x14ac:dyDescent="0.2">
      <c r="D91" s="10"/>
    </row>
    <row r="92" spans="4:4" x14ac:dyDescent="0.2">
      <c r="D92" s="10"/>
    </row>
    <row r="93" spans="4:4" x14ac:dyDescent="0.2">
      <c r="D93" s="10"/>
    </row>
    <row r="94" spans="4:4" x14ac:dyDescent="0.2">
      <c r="D94" s="10"/>
    </row>
    <row r="95" spans="4:4" x14ac:dyDescent="0.2">
      <c r="D95" s="10"/>
    </row>
    <row r="96" spans="4:4" x14ac:dyDescent="0.2">
      <c r="D96" s="10"/>
    </row>
    <row r="97" spans="4:4" x14ac:dyDescent="0.2">
      <c r="D97" s="10"/>
    </row>
    <row r="98" spans="4:4" x14ac:dyDescent="0.2">
      <c r="D98" s="10"/>
    </row>
    <row r="99" spans="4:4" x14ac:dyDescent="0.2">
      <c r="D99" s="10"/>
    </row>
    <row r="100" spans="4:4" x14ac:dyDescent="0.2">
      <c r="D100" s="10"/>
    </row>
    <row r="101" spans="4:4" x14ac:dyDescent="0.2">
      <c r="D101" s="10"/>
    </row>
    <row r="102" spans="4:4" x14ac:dyDescent="0.2">
      <c r="D102" s="10"/>
    </row>
    <row r="103" spans="4:4" x14ac:dyDescent="0.2">
      <c r="D103" s="10"/>
    </row>
    <row r="104" spans="4:4" x14ac:dyDescent="0.2">
      <c r="D104" s="10"/>
    </row>
    <row r="105" spans="4:4" x14ac:dyDescent="0.2">
      <c r="D105" s="10"/>
    </row>
    <row r="106" spans="4:4" x14ac:dyDescent="0.2">
      <c r="D106" s="10"/>
    </row>
    <row r="107" spans="4:4" x14ac:dyDescent="0.2">
      <c r="D107" s="10"/>
    </row>
    <row r="108" spans="4:4" x14ac:dyDescent="0.2">
      <c r="D108" s="10"/>
    </row>
    <row r="109" spans="4:4" x14ac:dyDescent="0.2">
      <c r="D109" s="10"/>
    </row>
    <row r="110" spans="4:4" x14ac:dyDescent="0.2">
      <c r="D110" s="10"/>
    </row>
    <row r="111" spans="4:4" x14ac:dyDescent="0.2">
      <c r="D111" s="10"/>
    </row>
    <row r="112" spans="4:4" x14ac:dyDescent="0.2">
      <c r="D112" s="10"/>
    </row>
    <row r="113" spans="4:4" x14ac:dyDescent="0.2">
      <c r="D113" s="10"/>
    </row>
    <row r="114" spans="4:4" x14ac:dyDescent="0.2">
      <c r="D114" s="10"/>
    </row>
    <row r="115" spans="4:4" x14ac:dyDescent="0.2">
      <c r="D115" s="10"/>
    </row>
    <row r="116" spans="4:4" x14ac:dyDescent="0.2">
      <c r="D116" s="10"/>
    </row>
    <row r="117" spans="4:4" x14ac:dyDescent="0.2">
      <c r="D117" s="10"/>
    </row>
    <row r="118" spans="4:4" x14ac:dyDescent="0.2">
      <c r="D118" s="10"/>
    </row>
    <row r="119" spans="4:4" x14ac:dyDescent="0.2">
      <c r="D119" s="10"/>
    </row>
    <row r="120" spans="4:4" x14ac:dyDescent="0.2">
      <c r="D120" s="10"/>
    </row>
    <row r="121" spans="4:4" x14ac:dyDescent="0.2">
      <c r="D121" s="10"/>
    </row>
    <row r="122" spans="4:4" x14ac:dyDescent="0.2">
      <c r="D122" s="10"/>
    </row>
    <row r="123" spans="4:4" x14ac:dyDescent="0.2">
      <c r="D123" s="10"/>
    </row>
    <row r="124" spans="4:4" x14ac:dyDescent="0.2">
      <c r="D124" s="10"/>
    </row>
    <row r="125" spans="4:4" x14ac:dyDescent="0.2">
      <c r="D125" s="10"/>
    </row>
    <row r="126" spans="4:4" x14ac:dyDescent="0.2">
      <c r="D126" s="10"/>
    </row>
    <row r="127" spans="4:4" x14ac:dyDescent="0.2">
      <c r="D127" s="10"/>
    </row>
    <row r="128" spans="4:4" x14ac:dyDescent="0.2">
      <c r="D128" s="10"/>
    </row>
    <row r="129" spans="4:4" x14ac:dyDescent="0.2">
      <c r="D129" s="10"/>
    </row>
    <row r="130" spans="4:4" x14ac:dyDescent="0.2">
      <c r="D130" s="10"/>
    </row>
    <row r="131" spans="4:4" x14ac:dyDescent="0.2">
      <c r="D131" s="10"/>
    </row>
    <row r="132" spans="4:4" x14ac:dyDescent="0.2">
      <c r="D132" s="10"/>
    </row>
    <row r="133" spans="4:4" x14ac:dyDescent="0.2">
      <c r="D133" s="10"/>
    </row>
    <row r="134" spans="4:4" x14ac:dyDescent="0.2">
      <c r="D134" s="10"/>
    </row>
    <row r="135" spans="4:4" x14ac:dyDescent="0.2">
      <c r="D135" s="10"/>
    </row>
    <row r="136" spans="4:4" x14ac:dyDescent="0.2">
      <c r="D136" s="10"/>
    </row>
    <row r="137" spans="4:4" x14ac:dyDescent="0.2">
      <c r="D137" s="10"/>
    </row>
    <row r="138" spans="4:4" x14ac:dyDescent="0.2">
      <c r="D138" s="10"/>
    </row>
    <row r="139" spans="4:4" x14ac:dyDescent="0.2">
      <c r="D139" s="10"/>
    </row>
    <row r="140" spans="4:4" x14ac:dyDescent="0.2">
      <c r="D140" s="10"/>
    </row>
    <row r="141" spans="4:4" x14ac:dyDescent="0.2">
      <c r="D141" s="10"/>
    </row>
    <row r="142" spans="4:4" x14ac:dyDescent="0.2">
      <c r="D142" s="10"/>
    </row>
    <row r="143" spans="4:4" x14ac:dyDescent="0.2">
      <c r="D143" s="10"/>
    </row>
    <row r="144" spans="4:4" x14ac:dyDescent="0.2">
      <c r="D144" s="10"/>
    </row>
    <row r="145" spans="4:4" x14ac:dyDescent="0.2">
      <c r="D145" s="10"/>
    </row>
    <row r="146" spans="4:4" x14ac:dyDescent="0.2">
      <c r="D146" s="10"/>
    </row>
    <row r="147" spans="4:4" x14ac:dyDescent="0.2">
      <c r="D147" s="10"/>
    </row>
    <row r="148" spans="4:4" x14ac:dyDescent="0.2">
      <c r="D148" s="10"/>
    </row>
    <row r="149" spans="4:4" x14ac:dyDescent="0.2">
      <c r="D149" s="10"/>
    </row>
    <row r="150" spans="4:4" x14ac:dyDescent="0.2">
      <c r="D150" s="10"/>
    </row>
    <row r="151" spans="4:4" x14ac:dyDescent="0.2">
      <c r="D151" s="10"/>
    </row>
    <row r="152" spans="4:4" x14ac:dyDescent="0.2">
      <c r="D152" s="10"/>
    </row>
    <row r="153" spans="4:4" x14ac:dyDescent="0.2">
      <c r="D153" s="10"/>
    </row>
    <row r="154" spans="4:4" x14ac:dyDescent="0.2">
      <c r="D154" s="10"/>
    </row>
    <row r="155" spans="4:4" x14ac:dyDescent="0.2">
      <c r="D155" s="10"/>
    </row>
    <row r="156" spans="4:4" x14ac:dyDescent="0.2">
      <c r="D156" s="10"/>
    </row>
    <row r="157" spans="4:4" x14ac:dyDescent="0.2">
      <c r="D157" s="10"/>
    </row>
    <row r="158" spans="4:4" x14ac:dyDescent="0.2">
      <c r="D158" s="10"/>
    </row>
    <row r="159" spans="4:4" x14ac:dyDescent="0.2">
      <c r="D159" s="10"/>
    </row>
    <row r="160" spans="4:4" x14ac:dyDescent="0.2">
      <c r="D160" s="10"/>
    </row>
    <row r="161" spans="4:4" x14ac:dyDescent="0.2">
      <c r="D161" s="10"/>
    </row>
    <row r="162" spans="4:4" x14ac:dyDescent="0.2">
      <c r="D162" s="10"/>
    </row>
    <row r="163" spans="4:4" x14ac:dyDescent="0.2">
      <c r="D163" s="10"/>
    </row>
    <row r="164" spans="4:4" x14ac:dyDescent="0.2">
      <c r="D164" s="10"/>
    </row>
    <row r="165" spans="4:4" x14ac:dyDescent="0.2">
      <c r="D165" s="10"/>
    </row>
    <row r="166" spans="4:4" x14ac:dyDescent="0.2">
      <c r="D166" s="10"/>
    </row>
    <row r="167" spans="4:4" x14ac:dyDescent="0.2">
      <c r="D167" s="10"/>
    </row>
    <row r="168" spans="4:4" x14ac:dyDescent="0.2">
      <c r="D168" s="10"/>
    </row>
    <row r="169" spans="4:4" x14ac:dyDescent="0.2">
      <c r="D169" s="10"/>
    </row>
    <row r="170" spans="4:4" x14ac:dyDescent="0.2">
      <c r="D170" s="10"/>
    </row>
    <row r="171" spans="4:4" x14ac:dyDescent="0.2">
      <c r="D171" s="10"/>
    </row>
    <row r="172" spans="4:4" x14ac:dyDescent="0.2">
      <c r="D172" s="10"/>
    </row>
    <row r="173" spans="4:4" x14ac:dyDescent="0.2">
      <c r="D173" s="10"/>
    </row>
    <row r="174" spans="4:4" x14ac:dyDescent="0.2">
      <c r="D174" s="10"/>
    </row>
    <row r="175" spans="4:4" x14ac:dyDescent="0.2">
      <c r="D175" s="10"/>
    </row>
    <row r="176" spans="4:4" x14ac:dyDescent="0.2">
      <c r="D176" s="10"/>
    </row>
    <row r="177" spans="4:4" x14ac:dyDescent="0.2">
      <c r="D177" s="10"/>
    </row>
    <row r="178" spans="4:4" x14ac:dyDescent="0.2">
      <c r="D178" s="10"/>
    </row>
    <row r="179" spans="4:4" x14ac:dyDescent="0.2">
      <c r="D179" s="10"/>
    </row>
    <row r="180" spans="4:4" x14ac:dyDescent="0.2">
      <c r="D180" s="10"/>
    </row>
    <row r="181" spans="4:4" x14ac:dyDescent="0.2">
      <c r="D181" s="10"/>
    </row>
    <row r="182" spans="4:4" x14ac:dyDescent="0.2">
      <c r="D182" s="10"/>
    </row>
    <row r="183" spans="4:4" x14ac:dyDescent="0.2">
      <c r="D183" s="10"/>
    </row>
    <row r="184" spans="4:4" x14ac:dyDescent="0.2">
      <c r="D184" s="10"/>
    </row>
    <row r="185" spans="4:4" x14ac:dyDescent="0.2">
      <c r="D185" s="10"/>
    </row>
    <row r="186" spans="4:4" x14ac:dyDescent="0.2">
      <c r="D186" s="10"/>
    </row>
    <row r="187" spans="4:4" x14ac:dyDescent="0.2">
      <c r="D187" s="10"/>
    </row>
    <row r="188" spans="4:4" x14ac:dyDescent="0.2">
      <c r="D188" s="10"/>
    </row>
    <row r="189" spans="4:4" x14ac:dyDescent="0.2">
      <c r="D189" s="10"/>
    </row>
    <row r="190" spans="4:4" x14ac:dyDescent="0.2">
      <c r="D190" s="10"/>
    </row>
    <row r="191" spans="4:4" x14ac:dyDescent="0.2">
      <c r="D191" s="10"/>
    </row>
    <row r="192" spans="4:4" x14ac:dyDescent="0.2">
      <c r="D192" s="10"/>
    </row>
    <row r="193" spans="4:4" x14ac:dyDescent="0.2">
      <c r="D193" s="10"/>
    </row>
    <row r="194" spans="4:4" x14ac:dyDescent="0.2">
      <c r="D194" s="10"/>
    </row>
    <row r="195" spans="4:4" x14ac:dyDescent="0.2">
      <c r="D195" s="10"/>
    </row>
    <row r="196" spans="4:4" x14ac:dyDescent="0.2">
      <c r="D196" s="10"/>
    </row>
    <row r="197" spans="4:4" x14ac:dyDescent="0.2">
      <c r="D197" s="10"/>
    </row>
    <row r="198" spans="4:4" x14ac:dyDescent="0.2">
      <c r="D198" s="10"/>
    </row>
    <row r="199" spans="4:4" x14ac:dyDescent="0.2">
      <c r="D199" s="10"/>
    </row>
    <row r="200" spans="4:4" x14ac:dyDescent="0.2">
      <c r="D200" s="10"/>
    </row>
    <row r="201" spans="4:4" x14ac:dyDescent="0.2">
      <c r="D201" s="10"/>
    </row>
    <row r="202" spans="4:4" x14ac:dyDescent="0.2">
      <c r="D202" s="10"/>
    </row>
    <row r="203" spans="4:4" x14ac:dyDescent="0.2">
      <c r="D203" s="10"/>
    </row>
    <row r="204" spans="4:4" x14ac:dyDescent="0.2">
      <c r="D204" s="10"/>
    </row>
    <row r="205" spans="4:4" x14ac:dyDescent="0.2">
      <c r="D205" s="10"/>
    </row>
    <row r="206" spans="4:4" x14ac:dyDescent="0.2">
      <c r="D206" s="10"/>
    </row>
    <row r="207" spans="4:4" x14ac:dyDescent="0.2">
      <c r="D207" s="10"/>
    </row>
    <row r="208" spans="4:4" x14ac:dyDescent="0.2">
      <c r="D208" s="10"/>
    </row>
    <row r="209" spans="4:4" x14ac:dyDescent="0.2">
      <c r="D209" s="10"/>
    </row>
    <row r="210" spans="4:4" x14ac:dyDescent="0.2">
      <c r="D210" s="10"/>
    </row>
    <row r="211" spans="4:4" x14ac:dyDescent="0.2">
      <c r="D211" s="10"/>
    </row>
    <row r="212" spans="4:4" x14ac:dyDescent="0.2">
      <c r="D212" s="10"/>
    </row>
    <row r="213" spans="4:4" x14ac:dyDescent="0.2">
      <c r="D213" s="10"/>
    </row>
    <row r="214" spans="4:4" x14ac:dyDescent="0.2">
      <c r="D214" s="10"/>
    </row>
    <row r="215" spans="4:4" x14ac:dyDescent="0.2">
      <c r="D215" s="10"/>
    </row>
    <row r="216" spans="4:4" x14ac:dyDescent="0.2">
      <c r="D216" s="10"/>
    </row>
    <row r="217" spans="4:4" x14ac:dyDescent="0.2">
      <c r="D217" s="10"/>
    </row>
    <row r="218" spans="4:4" x14ac:dyDescent="0.2">
      <c r="D218" s="10"/>
    </row>
    <row r="219" spans="4:4" x14ac:dyDescent="0.2">
      <c r="D219" s="10"/>
    </row>
    <row r="220" spans="4:4" x14ac:dyDescent="0.2">
      <c r="D220" s="10"/>
    </row>
    <row r="221" spans="4:4" x14ac:dyDescent="0.2">
      <c r="D221" s="10"/>
    </row>
    <row r="222" spans="4:4" x14ac:dyDescent="0.2">
      <c r="D222" s="10"/>
    </row>
    <row r="223" spans="4:4" x14ac:dyDescent="0.2">
      <c r="D223" s="10"/>
    </row>
    <row r="224" spans="4:4" x14ac:dyDescent="0.2">
      <c r="D224" s="10"/>
    </row>
    <row r="225" spans="4:4" x14ac:dyDescent="0.2">
      <c r="D225" s="10"/>
    </row>
    <row r="226" spans="4:4" x14ac:dyDescent="0.2">
      <c r="D226" s="10"/>
    </row>
    <row r="227" spans="4:4" x14ac:dyDescent="0.2">
      <c r="D227" s="10"/>
    </row>
    <row r="228" spans="4:4" x14ac:dyDescent="0.2">
      <c r="D228" s="10"/>
    </row>
    <row r="229" spans="4:4" x14ac:dyDescent="0.2">
      <c r="D229" s="10"/>
    </row>
    <row r="230" spans="4:4" x14ac:dyDescent="0.2">
      <c r="D230" s="10"/>
    </row>
    <row r="231" spans="4:4" x14ac:dyDescent="0.2">
      <c r="D231" s="10"/>
    </row>
    <row r="232" spans="4:4" x14ac:dyDescent="0.2">
      <c r="D232" s="10"/>
    </row>
    <row r="233" spans="4:4" x14ac:dyDescent="0.2">
      <c r="D233" s="10"/>
    </row>
    <row r="234" spans="4:4" x14ac:dyDescent="0.2">
      <c r="D234" s="10"/>
    </row>
    <row r="235" spans="4:4" x14ac:dyDescent="0.2">
      <c r="D235" s="10"/>
    </row>
    <row r="236" spans="4:4" x14ac:dyDescent="0.2">
      <c r="D236" s="10"/>
    </row>
    <row r="237" spans="4:4" x14ac:dyDescent="0.2">
      <c r="D237" s="10"/>
    </row>
    <row r="238" spans="4:4" x14ac:dyDescent="0.2">
      <c r="D238" s="10"/>
    </row>
    <row r="239" spans="4:4" x14ac:dyDescent="0.2">
      <c r="D239" s="10"/>
    </row>
    <row r="240" spans="4:4" x14ac:dyDescent="0.2">
      <c r="D240" s="10"/>
    </row>
    <row r="241" spans="4:4" x14ac:dyDescent="0.2">
      <c r="D241" s="10"/>
    </row>
    <row r="242" spans="4:4" x14ac:dyDescent="0.2">
      <c r="D242" s="10"/>
    </row>
    <row r="243" spans="4:4" x14ac:dyDescent="0.2">
      <c r="D243" s="10"/>
    </row>
    <row r="244" spans="4:4" x14ac:dyDescent="0.2">
      <c r="D244" s="10"/>
    </row>
    <row r="245" spans="4:4" x14ac:dyDescent="0.2">
      <c r="D245" s="10"/>
    </row>
    <row r="246" spans="4:4" x14ac:dyDescent="0.2">
      <c r="D246" s="10"/>
    </row>
    <row r="247" spans="4:4" x14ac:dyDescent="0.2">
      <c r="D247" s="10"/>
    </row>
    <row r="248" spans="4:4" x14ac:dyDescent="0.2">
      <c r="D248" s="10"/>
    </row>
    <row r="249" spans="4:4" x14ac:dyDescent="0.2">
      <c r="D249" s="10"/>
    </row>
    <row r="250" spans="4:4" x14ac:dyDescent="0.2">
      <c r="D250" s="10"/>
    </row>
    <row r="251" spans="4:4" x14ac:dyDescent="0.2">
      <c r="D251" s="10"/>
    </row>
    <row r="252" spans="4:4" x14ac:dyDescent="0.2">
      <c r="D252" s="10"/>
    </row>
    <row r="253" spans="4:4" x14ac:dyDescent="0.2">
      <c r="D253" s="10"/>
    </row>
    <row r="254" spans="4:4" x14ac:dyDescent="0.2">
      <c r="D254" s="10"/>
    </row>
    <row r="255" spans="4:4" x14ac:dyDescent="0.2">
      <c r="D255" s="10"/>
    </row>
    <row r="256" spans="4:4" x14ac:dyDescent="0.2">
      <c r="D256" s="10"/>
    </row>
    <row r="257" spans="4:4" x14ac:dyDescent="0.2">
      <c r="D257" s="10"/>
    </row>
    <row r="258" spans="4:4" x14ac:dyDescent="0.2">
      <c r="D258" s="10"/>
    </row>
    <row r="259" spans="4:4" x14ac:dyDescent="0.2">
      <c r="D259" s="10"/>
    </row>
    <row r="260" spans="4:4" x14ac:dyDescent="0.2">
      <c r="D260" s="10"/>
    </row>
    <row r="261" spans="4:4" x14ac:dyDescent="0.2">
      <c r="D261" s="10"/>
    </row>
    <row r="262" spans="4:4" x14ac:dyDescent="0.2">
      <c r="D262" s="10"/>
    </row>
    <row r="263" spans="4:4" x14ac:dyDescent="0.2">
      <c r="D263" s="10"/>
    </row>
    <row r="264" spans="4:4" x14ac:dyDescent="0.2">
      <c r="D264" s="10"/>
    </row>
    <row r="265" spans="4:4" x14ac:dyDescent="0.2">
      <c r="D265" s="10"/>
    </row>
    <row r="266" spans="4:4" x14ac:dyDescent="0.2">
      <c r="D266" s="10"/>
    </row>
    <row r="267" spans="4:4" x14ac:dyDescent="0.2">
      <c r="D267" s="10"/>
    </row>
    <row r="268" spans="4:4" x14ac:dyDescent="0.2">
      <c r="D268" s="10"/>
    </row>
    <row r="269" spans="4:4" x14ac:dyDescent="0.2">
      <c r="D269" s="10"/>
    </row>
    <row r="270" spans="4:4" x14ac:dyDescent="0.2">
      <c r="D270" s="10"/>
    </row>
    <row r="271" spans="4:4" x14ac:dyDescent="0.2">
      <c r="D271" s="10"/>
    </row>
    <row r="272" spans="4:4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sheetProtection algorithmName="SHA-512" hashValue="M8YmXu39TV9jtaFgw5SOCZtHkepWwuXjN32pCGSl0+DkPJDkgpqhGawIaJmA/5+h9q+epRQFrQ3eP6e201gYQA==" saltValue="XDIM5iPgyspNaOLG3FjC/Q==" spinCount="100000" sheet="1" objects="1" scenarios="1"/>
  <mergeCells count="13">
    <mergeCell ref="A29:G33"/>
    <mergeCell ref="C10:G10"/>
    <mergeCell ref="C12:G12"/>
    <mergeCell ref="C14:G14"/>
    <mergeCell ref="C16:G16"/>
    <mergeCell ref="C18:G18"/>
    <mergeCell ref="C21:G21"/>
    <mergeCell ref="C23:G23"/>
    <mergeCell ref="A1:G1"/>
    <mergeCell ref="C2:G2"/>
    <mergeCell ref="C3:G3"/>
    <mergeCell ref="C4:G4"/>
    <mergeCell ref="A28:C28"/>
  </mergeCells>
  <pageMargins left="0.59055118110236204" right="0.196850393700787" top="0.78740157499999996" bottom="0.78740157499999996" header="0.3" footer="0.3"/>
  <pageSetup paperSize="9" orientation="landscape" r:id="rId1"/>
  <headerFooter>
    <oddFooter>&amp;RStránka &amp;P z &amp;N&amp;LZpracováno programem BUILDpower S,  © RTS, a.s.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0457A6-04F7-48BF-903A-BAB81B1291F4}">
  <sheetPr>
    <outlinePr summaryBelow="0"/>
  </sheetPr>
  <dimension ref="A1:BH5000"/>
  <sheetViews>
    <sheetView workbookViewId="0">
      <pane ySplit="7" topLeftCell="A8" activePane="bottomLeft" state="frozen"/>
      <selection pane="bottomLeft" activeCell="F11" sqref="F11"/>
    </sheetView>
  </sheetViews>
  <sheetFormatPr defaultRowHeight="12.75" outlineLevelRow="3" x14ac:dyDescent="0.2"/>
  <cols>
    <col min="1" max="1" width="3.42578125" customWidth="1"/>
    <col min="2" max="2" width="12.5703125" style="120" customWidth="1"/>
    <col min="3" max="3" width="38.28515625" style="120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18" width="0" hidden="1" customWidth="1"/>
    <col min="21" max="25" width="0" hidden="1" customWidth="1"/>
    <col min="29" max="29" width="0" hidden="1" customWidth="1"/>
    <col min="31" max="41" width="0" hidden="1" customWidth="1"/>
  </cols>
  <sheetData>
    <row r="1" spans="1:60" ht="15.75" customHeight="1" x14ac:dyDescent="0.25">
      <c r="A1" s="422" t="s">
        <v>7</v>
      </c>
      <c r="B1" s="422"/>
      <c r="C1" s="422"/>
      <c r="D1" s="422"/>
      <c r="E1" s="422"/>
      <c r="F1" s="422"/>
      <c r="G1" s="422"/>
      <c r="AG1" t="s">
        <v>79</v>
      </c>
    </row>
    <row r="2" spans="1:60" ht="24.95" customHeight="1" x14ac:dyDescent="0.2">
      <c r="A2" s="50" t="s">
        <v>8</v>
      </c>
      <c r="B2" s="49" t="s">
        <v>43</v>
      </c>
      <c r="C2" s="423" t="s">
        <v>44</v>
      </c>
      <c r="D2" s="424"/>
      <c r="E2" s="424"/>
      <c r="F2" s="424"/>
      <c r="G2" s="425"/>
      <c r="AG2" t="s">
        <v>80</v>
      </c>
    </row>
    <row r="3" spans="1:60" ht="24.95" customHeight="1" x14ac:dyDescent="0.2">
      <c r="A3" s="50" t="s">
        <v>9</v>
      </c>
      <c r="B3" s="49" t="s">
        <v>46</v>
      </c>
      <c r="C3" s="423" t="s">
        <v>47</v>
      </c>
      <c r="D3" s="424"/>
      <c r="E3" s="424"/>
      <c r="F3" s="424"/>
      <c r="G3" s="425"/>
      <c r="AC3" s="120" t="s">
        <v>80</v>
      </c>
      <c r="AG3" t="s">
        <v>81</v>
      </c>
    </row>
    <row r="4" spans="1:60" ht="24.95" customHeight="1" x14ac:dyDescent="0.2">
      <c r="A4" s="139" t="s">
        <v>10</v>
      </c>
      <c r="B4" s="140" t="s">
        <v>46</v>
      </c>
      <c r="C4" s="426" t="s">
        <v>50</v>
      </c>
      <c r="D4" s="427"/>
      <c r="E4" s="427"/>
      <c r="F4" s="427"/>
      <c r="G4" s="428"/>
      <c r="AG4" t="s">
        <v>82</v>
      </c>
    </row>
    <row r="5" spans="1:60" x14ac:dyDescent="0.2">
      <c r="D5" s="10"/>
    </row>
    <row r="6" spans="1:60" ht="38.25" x14ac:dyDescent="0.2">
      <c r="A6" s="142" t="s">
        <v>83</v>
      </c>
      <c r="B6" s="144" t="s">
        <v>84</v>
      </c>
      <c r="C6" s="144" t="s">
        <v>85</v>
      </c>
      <c r="D6" s="143" t="s">
        <v>86</v>
      </c>
      <c r="E6" s="142" t="s">
        <v>87</v>
      </c>
      <c r="F6" s="141" t="s">
        <v>88</v>
      </c>
      <c r="G6" s="142" t="s">
        <v>31</v>
      </c>
      <c r="H6" s="145" t="s">
        <v>32</v>
      </c>
      <c r="I6" s="145" t="s">
        <v>89</v>
      </c>
      <c r="J6" s="145" t="s">
        <v>33</v>
      </c>
      <c r="K6" s="145" t="s">
        <v>90</v>
      </c>
      <c r="L6" s="145" t="s">
        <v>91</v>
      </c>
      <c r="M6" s="145" t="s">
        <v>92</v>
      </c>
      <c r="N6" s="145" t="s">
        <v>93</v>
      </c>
      <c r="O6" s="145" t="s">
        <v>94</v>
      </c>
      <c r="P6" s="145" t="s">
        <v>95</v>
      </c>
      <c r="Q6" s="145" t="s">
        <v>96</v>
      </c>
      <c r="R6" s="145" t="s">
        <v>97</v>
      </c>
      <c r="S6" s="145" t="s">
        <v>98</v>
      </c>
      <c r="T6" s="145" t="s">
        <v>99</v>
      </c>
      <c r="U6" s="145" t="s">
        <v>100</v>
      </c>
      <c r="V6" s="145" t="s">
        <v>101</v>
      </c>
      <c r="W6" s="145" t="s">
        <v>102</v>
      </c>
      <c r="X6" s="145" t="s">
        <v>103</v>
      </c>
      <c r="Y6" s="145" t="s">
        <v>104</v>
      </c>
    </row>
    <row r="7" spans="1:60" hidden="1" x14ac:dyDescent="0.2">
      <c r="A7" s="3"/>
      <c r="B7" s="4"/>
      <c r="C7" s="4"/>
      <c r="D7" s="6"/>
      <c r="E7" s="147"/>
      <c r="F7" s="148"/>
      <c r="G7" s="148"/>
      <c r="H7" s="148"/>
      <c r="I7" s="148"/>
      <c r="J7" s="148"/>
      <c r="K7" s="148"/>
      <c r="L7" s="148"/>
      <c r="M7" s="148"/>
      <c r="N7" s="147"/>
      <c r="O7" s="147"/>
      <c r="P7" s="147"/>
      <c r="Q7" s="147"/>
      <c r="R7" s="148"/>
      <c r="S7" s="148"/>
      <c r="T7" s="148"/>
      <c r="U7" s="148"/>
      <c r="V7" s="148"/>
      <c r="W7" s="148"/>
      <c r="X7" s="148"/>
      <c r="Y7" s="148"/>
    </row>
    <row r="8" spans="1:60" x14ac:dyDescent="0.2">
      <c r="A8" s="158" t="s">
        <v>105</v>
      </c>
      <c r="B8" s="159" t="s">
        <v>62</v>
      </c>
      <c r="C8" s="173" t="s">
        <v>63</v>
      </c>
      <c r="D8" s="160"/>
      <c r="E8" s="161"/>
      <c r="F8" s="162"/>
      <c r="G8" s="162">
        <f>SUMIF(AG9:AG9,"&lt;&gt;NOR",G9:G9)</f>
        <v>0</v>
      </c>
      <c r="H8" s="162"/>
      <c r="I8" s="162">
        <f>SUM(I9:I9)</f>
        <v>4705.7299999999996</v>
      </c>
      <c r="J8" s="162"/>
      <c r="K8" s="162">
        <f>SUM(K9:K9)</f>
        <v>10606.8</v>
      </c>
      <c r="L8" s="162"/>
      <c r="M8" s="162">
        <f>SUM(M9:M9)</f>
        <v>0</v>
      </c>
      <c r="N8" s="161"/>
      <c r="O8" s="161">
        <f>SUM(O9:O9)</f>
        <v>0.12</v>
      </c>
      <c r="P8" s="161"/>
      <c r="Q8" s="161">
        <f>SUM(Q9:Q9)</f>
        <v>0</v>
      </c>
      <c r="R8" s="162"/>
      <c r="S8" s="162"/>
      <c r="T8" s="163"/>
      <c r="U8" s="157"/>
      <c r="V8" s="157">
        <f>SUM(V9:V9)</f>
        <v>16.940000000000001</v>
      </c>
      <c r="W8" s="157"/>
      <c r="X8" s="157"/>
      <c r="Y8" s="157"/>
      <c r="AG8" t="s">
        <v>106</v>
      </c>
    </row>
    <row r="9" spans="1:60" outlineLevel="1" x14ac:dyDescent="0.2">
      <c r="A9" s="180">
        <v>1</v>
      </c>
      <c r="B9" s="181" t="s">
        <v>137</v>
      </c>
      <c r="C9" s="187" t="s">
        <v>138</v>
      </c>
      <c r="D9" s="182" t="s">
        <v>139</v>
      </c>
      <c r="E9" s="183">
        <v>95.70335</v>
      </c>
      <c r="F9" s="184"/>
      <c r="G9" s="185">
        <f>ROUND(E9*F9,2)</f>
        <v>0</v>
      </c>
      <c r="H9" s="184">
        <v>49.17</v>
      </c>
      <c r="I9" s="185">
        <f>ROUND(E9*H9,2)</f>
        <v>4705.7299999999996</v>
      </c>
      <c r="J9" s="184">
        <v>110.83</v>
      </c>
      <c r="K9" s="185">
        <f>ROUND(E9*J9,2)</f>
        <v>10606.8</v>
      </c>
      <c r="L9" s="185">
        <v>21</v>
      </c>
      <c r="M9" s="185">
        <f>G9*(1+L9/100)</f>
        <v>0</v>
      </c>
      <c r="N9" s="183">
        <v>1.2099999999999999E-3</v>
      </c>
      <c r="O9" s="183">
        <f>ROUND(E9*N9,2)</f>
        <v>0.12</v>
      </c>
      <c r="P9" s="183">
        <v>0</v>
      </c>
      <c r="Q9" s="183">
        <f>ROUND(E9*P9,2)</f>
        <v>0</v>
      </c>
      <c r="R9" s="185"/>
      <c r="S9" s="185" t="s">
        <v>110</v>
      </c>
      <c r="T9" s="186" t="s">
        <v>110</v>
      </c>
      <c r="U9" s="156">
        <v>0.17699999999999999</v>
      </c>
      <c r="V9" s="156">
        <f>ROUND(E9*U9,2)</f>
        <v>16.940000000000001</v>
      </c>
      <c r="W9" s="156"/>
      <c r="X9" s="156" t="s">
        <v>140</v>
      </c>
      <c r="Y9" s="156" t="s">
        <v>112</v>
      </c>
      <c r="Z9" s="146"/>
      <c r="AA9" s="146"/>
      <c r="AB9" s="146"/>
      <c r="AC9" s="146"/>
      <c r="AD9" s="146"/>
      <c r="AE9" s="146"/>
      <c r="AF9" s="146"/>
      <c r="AG9" s="146" t="s">
        <v>141</v>
      </c>
      <c r="AH9" s="146"/>
      <c r="AI9" s="146"/>
      <c r="AJ9" s="146"/>
      <c r="AK9" s="146"/>
      <c r="AL9" s="146"/>
      <c r="AM9" s="146"/>
      <c r="AN9" s="146"/>
      <c r="AO9" s="146"/>
      <c r="AP9" s="146"/>
      <c r="AQ9" s="146"/>
      <c r="AR9" s="146"/>
      <c r="AS9" s="146"/>
      <c r="AT9" s="146"/>
      <c r="AU9" s="146"/>
      <c r="AV9" s="146"/>
      <c r="AW9" s="146"/>
      <c r="AX9" s="146"/>
      <c r="AY9" s="146"/>
      <c r="AZ9" s="146"/>
      <c r="BA9" s="146"/>
      <c r="BB9" s="146"/>
      <c r="BC9" s="146"/>
      <c r="BD9" s="146"/>
      <c r="BE9" s="146"/>
      <c r="BF9" s="146"/>
      <c r="BG9" s="146"/>
      <c r="BH9" s="146"/>
    </row>
    <row r="10" spans="1:60" ht="25.5" x14ac:dyDescent="0.2">
      <c r="A10" s="158" t="s">
        <v>105</v>
      </c>
      <c r="B10" s="159" t="s">
        <v>64</v>
      </c>
      <c r="C10" s="173" t="s">
        <v>65</v>
      </c>
      <c r="D10" s="160"/>
      <c r="E10" s="161"/>
      <c r="F10" s="162"/>
      <c r="G10" s="162">
        <f>SUMIF(AG11:AG13,"&lt;&gt;NOR",G11:G13)</f>
        <v>0</v>
      </c>
      <c r="H10" s="162"/>
      <c r="I10" s="162">
        <f>SUM(I11:I13)</f>
        <v>324.92</v>
      </c>
      <c r="J10" s="162"/>
      <c r="K10" s="162">
        <f>SUM(K11:K13)</f>
        <v>25391.72</v>
      </c>
      <c r="L10" s="162"/>
      <c r="M10" s="162">
        <f>SUM(M11:M13)</f>
        <v>0</v>
      </c>
      <c r="N10" s="161"/>
      <c r="O10" s="161">
        <f>SUM(O11:O13)</f>
        <v>0.01</v>
      </c>
      <c r="P10" s="161"/>
      <c r="Q10" s="161">
        <f>SUM(Q11:Q13)</f>
        <v>0</v>
      </c>
      <c r="R10" s="162"/>
      <c r="S10" s="162"/>
      <c r="T10" s="163"/>
      <c r="U10" s="157"/>
      <c r="V10" s="157">
        <f>SUM(V11:V13)</f>
        <v>44.88</v>
      </c>
      <c r="W10" s="157"/>
      <c r="X10" s="157"/>
      <c r="Y10" s="157"/>
      <c r="AG10" t="s">
        <v>106</v>
      </c>
    </row>
    <row r="11" spans="1:60" outlineLevel="1" x14ac:dyDescent="0.2">
      <c r="A11" s="165">
        <v>2</v>
      </c>
      <c r="B11" s="166" t="s">
        <v>142</v>
      </c>
      <c r="C11" s="174" t="s">
        <v>143</v>
      </c>
      <c r="D11" s="167" t="s">
        <v>139</v>
      </c>
      <c r="E11" s="168">
        <v>145.70335</v>
      </c>
      <c r="F11" s="169"/>
      <c r="G11" s="170">
        <f>ROUND(E11*F11,2)</f>
        <v>0</v>
      </c>
      <c r="H11" s="169">
        <v>2.23</v>
      </c>
      <c r="I11" s="170">
        <f>ROUND(E11*H11,2)</f>
        <v>324.92</v>
      </c>
      <c r="J11" s="169">
        <v>174.27</v>
      </c>
      <c r="K11" s="170">
        <f>ROUND(E11*J11,2)</f>
        <v>25391.72</v>
      </c>
      <c r="L11" s="170">
        <v>21</v>
      </c>
      <c r="M11" s="170">
        <f>G11*(1+L11/100)</f>
        <v>0</v>
      </c>
      <c r="N11" s="168">
        <v>4.0000000000000003E-5</v>
      </c>
      <c r="O11" s="168">
        <f>ROUND(E11*N11,2)</f>
        <v>0.01</v>
      </c>
      <c r="P11" s="168">
        <v>0</v>
      </c>
      <c r="Q11" s="168">
        <f>ROUND(E11*P11,2)</f>
        <v>0</v>
      </c>
      <c r="R11" s="170"/>
      <c r="S11" s="170" t="s">
        <v>110</v>
      </c>
      <c r="T11" s="171" t="s">
        <v>110</v>
      </c>
      <c r="U11" s="156">
        <v>0.308</v>
      </c>
      <c r="V11" s="156">
        <f>ROUND(E11*U11,2)</f>
        <v>44.88</v>
      </c>
      <c r="W11" s="156"/>
      <c r="X11" s="156" t="s">
        <v>140</v>
      </c>
      <c r="Y11" s="156" t="s">
        <v>112</v>
      </c>
      <c r="Z11" s="146"/>
      <c r="AA11" s="146"/>
      <c r="AB11" s="146"/>
      <c r="AC11" s="146"/>
      <c r="AD11" s="146"/>
      <c r="AE11" s="146"/>
      <c r="AF11" s="146"/>
      <c r="AG11" s="146" t="s">
        <v>141</v>
      </c>
      <c r="AH11" s="146"/>
      <c r="AI11" s="146"/>
      <c r="AJ11" s="146"/>
      <c r="AK11" s="146"/>
      <c r="AL11" s="146"/>
      <c r="AM11" s="146"/>
      <c r="AN11" s="146"/>
      <c r="AO11" s="146"/>
      <c r="AP11" s="146"/>
      <c r="AQ11" s="146"/>
      <c r="AR11" s="146"/>
      <c r="AS11" s="146"/>
      <c r="AT11" s="146"/>
      <c r="AU11" s="146"/>
      <c r="AV11" s="146"/>
      <c r="AW11" s="146"/>
      <c r="AX11" s="146"/>
      <c r="AY11" s="146"/>
      <c r="AZ11" s="146"/>
      <c r="BA11" s="146"/>
      <c r="BB11" s="146"/>
      <c r="BC11" s="146"/>
      <c r="BD11" s="146"/>
      <c r="BE11" s="146"/>
      <c r="BF11" s="146"/>
      <c r="BG11" s="146"/>
      <c r="BH11" s="146"/>
    </row>
    <row r="12" spans="1:60" outlineLevel="2" x14ac:dyDescent="0.2">
      <c r="A12" s="153"/>
      <c r="B12" s="154"/>
      <c r="C12" s="188" t="s">
        <v>144</v>
      </c>
      <c r="D12" s="178"/>
      <c r="E12" s="179">
        <v>95.70335</v>
      </c>
      <c r="F12" s="156"/>
      <c r="G12" s="156"/>
      <c r="H12" s="156"/>
      <c r="I12" s="156"/>
      <c r="J12" s="156"/>
      <c r="K12" s="156"/>
      <c r="L12" s="156"/>
      <c r="M12" s="156"/>
      <c r="N12" s="155"/>
      <c r="O12" s="155"/>
      <c r="P12" s="155"/>
      <c r="Q12" s="155"/>
      <c r="R12" s="156"/>
      <c r="S12" s="156"/>
      <c r="T12" s="156"/>
      <c r="U12" s="156"/>
      <c r="V12" s="156"/>
      <c r="W12" s="156"/>
      <c r="X12" s="156"/>
      <c r="Y12" s="156"/>
      <c r="Z12" s="146"/>
      <c r="AA12" s="146"/>
      <c r="AB12" s="146"/>
      <c r="AC12" s="146"/>
      <c r="AD12" s="146"/>
      <c r="AE12" s="146"/>
      <c r="AF12" s="146"/>
      <c r="AG12" s="146" t="s">
        <v>145</v>
      </c>
      <c r="AH12" s="146">
        <v>0</v>
      </c>
      <c r="AI12" s="146"/>
      <c r="AJ12" s="146"/>
      <c r="AK12" s="146"/>
      <c r="AL12" s="146"/>
      <c r="AM12" s="146"/>
      <c r="AN12" s="146"/>
      <c r="AO12" s="146"/>
      <c r="AP12" s="146"/>
      <c r="AQ12" s="146"/>
      <c r="AR12" s="146"/>
      <c r="AS12" s="146"/>
      <c r="AT12" s="146"/>
      <c r="AU12" s="146"/>
      <c r="AV12" s="146"/>
      <c r="AW12" s="146"/>
      <c r="AX12" s="146"/>
      <c r="AY12" s="146"/>
      <c r="AZ12" s="146"/>
      <c r="BA12" s="146"/>
      <c r="BB12" s="146"/>
      <c r="BC12" s="146"/>
      <c r="BD12" s="146"/>
      <c r="BE12" s="146"/>
      <c r="BF12" s="146"/>
      <c r="BG12" s="146"/>
      <c r="BH12" s="146"/>
    </row>
    <row r="13" spans="1:60" outlineLevel="3" x14ac:dyDescent="0.2">
      <c r="A13" s="153"/>
      <c r="B13" s="154"/>
      <c r="C13" s="188" t="s">
        <v>146</v>
      </c>
      <c r="D13" s="178"/>
      <c r="E13" s="179">
        <v>50</v>
      </c>
      <c r="F13" s="156"/>
      <c r="G13" s="156"/>
      <c r="H13" s="156"/>
      <c r="I13" s="156"/>
      <c r="J13" s="156"/>
      <c r="K13" s="156"/>
      <c r="L13" s="156"/>
      <c r="M13" s="156"/>
      <c r="N13" s="155"/>
      <c r="O13" s="155"/>
      <c r="P13" s="155"/>
      <c r="Q13" s="155"/>
      <c r="R13" s="156"/>
      <c r="S13" s="156"/>
      <c r="T13" s="156"/>
      <c r="U13" s="156"/>
      <c r="V13" s="156"/>
      <c r="W13" s="156"/>
      <c r="X13" s="156"/>
      <c r="Y13" s="156"/>
      <c r="Z13" s="146"/>
      <c r="AA13" s="146"/>
      <c r="AB13" s="146"/>
      <c r="AC13" s="146"/>
      <c r="AD13" s="146"/>
      <c r="AE13" s="146"/>
      <c r="AF13" s="146"/>
      <c r="AG13" s="146" t="s">
        <v>145</v>
      </c>
      <c r="AH13" s="146">
        <v>0</v>
      </c>
      <c r="AI13" s="146"/>
      <c r="AJ13" s="146"/>
      <c r="AK13" s="146"/>
      <c r="AL13" s="146"/>
      <c r="AM13" s="146"/>
      <c r="AN13" s="146"/>
      <c r="AO13" s="146"/>
      <c r="AP13" s="146"/>
      <c r="AQ13" s="146"/>
      <c r="AR13" s="146"/>
      <c r="AS13" s="146"/>
      <c r="AT13" s="146"/>
      <c r="AU13" s="146"/>
      <c r="AV13" s="146"/>
      <c r="AW13" s="146"/>
      <c r="AX13" s="146"/>
      <c r="AY13" s="146"/>
      <c r="AZ13" s="146"/>
      <c r="BA13" s="146"/>
      <c r="BB13" s="146"/>
      <c r="BC13" s="146"/>
      <c r="BD13" s="146"/>
      <c r="BE13" s="146"/>
      <c r="BF13" s="146"/>
      <c r="BG13" s="146"/>
      <c r="BH13" s="146"/>
    </row>
    <row r="14" spans="1:60" x14ac:dyDescent="0.2">
      <c r="A14" s="158" t="s">
        <v>105</v>
      </c>
      <c r="B14" s="159" t="s">
        <v>66</v>
      </c>
      <c r="C14" s="173" t="s">
        <v>67</v>
      </c>
      <c r="D14" s="160"/>
      <c r="E14" s="161"/>
      <c r="F14" s="162"/>
      <c r="G14" s="162">
        <f>SUMIF(AG15:AG18,"&lt;&gt;NOR",G15:G18)</f>
        <v>0</v>
      </c>
      <c r="H14" s="162"/>
      <c r="I14" s="162">
        <f>SUM(I15:I18)</f>
        <v>0</v>
      </c>
      <c r="J14" s="162"/>
      <c r="K14" s="162">
        <f>SUM(K15:K18)</f>
        <v>192.04</v>
      </c>
      <c r="L14" s="162"/>
      <c r="M14" s="162">
        <f>SUM(M15:M18)</f>
        <v>0</v>
      </c>
      <c r="N14" s="161"/>
      <c r="O14" s="161">
        <f>SUM(O15:O18)</f>
        <v>0</v>
      </c>
      <c r="P14" s="161"/>
      <c r="Q14" s="161">
        <f>SUM(Q15:Q18)</f>
        <v>0</v>
      </c>
      <c r="R14" s="162"/>
      <c r="S14" s="162"/>
      <c r="T14" s="163"/>
      <c r="U14" s="157"/>
      <c r="V14" s="157">
        <f>SUM(V15:V18)</f>
        <v>0.32</v>
      </c>
      <c r="W14" s="157"/>
      <c r="X14" s="157"/>
      <c r="Y14" s="157"/>
      <c r="AG14" t="s">
        <v>106</v>
      </c>
    </row>
    <row r="15" spans="1:60" ht="22.5" outlineLevel="1" x14ac:dyDescent="0.2">
      <c r="A15" s="165">
        <v>3</v>
      </c>
      <c r="B15" s="166" t="s">
        <v>147</v>
      </c>
      <c r="C15" s="174" t="s">
        <v>148</v>
      </c>
      <c r="D15" s="167" t="s">
        <v>149</v>
      </c>
      <c r="E15" s="168">
        <v>0.15240999999999999</v>
      </c>
      <c r="F15" s="169"/>
      <c r="G15" s="170">
        <f>ROUND(E15*F15,2)</f>
        <v>0</v>
      </c>
      <c r="H15" s="169">
        <v>0</v>
      </c>
      <c r="I15" s="170">
        <f>ROUND(E15*H15,2)</f>
        <v>0</v>
      </c>
      <c r="J15" s="169">
        <v>1260</v>
      </c>
      <c r="K15" s="170">
        <f>ROUND(E15*J15,2)</f>
        <v>192.04</v>
      </c>
      <c r="L15" s="170">
        <v>21</v>
      </c>
      <c r="M15" s="170">
        <f>G15*(1+L15/100)</f>
        <v>0</v>
      </c>
      <c r="N15" s="168">
        <v>0</v>
      </c>
      <c r="O15" s="168">
        <f>ROUND(E15*N15,2)</f>
        <v>0</v>
      </c>
      <c r="P15" s="168">
        <v>0</v>
      </c>
      <c r="Q15" s="168">
        <f>ROUND(E15*P15,2)</f>
        <v>0</v>
      </c>
      <c r="R15" s="170"/>
      <c r="S15" s="170" t="s">
        <v>110</v>
      </c>
      <c r="T15" s="171" t="s">
        <v>110</v>
      </c>
      <c r="U15" s="156">
        <v>2.1</v>
      </c>
      <c r="V15" s="156">
        <f>ROUND(E15*U15,2)</f>
        <v>0.32</v>
      </c>
      <c r="W15" s="156"/>
      <c r="X15" s="156" t="s">
        <v>140</v>
      </c>
      <c r="Y15" s="156" t="s">
        <v>112</v>
      </c>
      <c r="Z15" s="146"/>
      <c r="AA15" s="146"/>
      <c r="AB15" s="146"/>
      <c r="AC15" s="146"/>
      <c r="AD15" s="146"/>
      <c r="AE15" s="146"/>
      <c r="AF15" s="146"/>
      <c r="AG15" s="146" t="s">
        <v>141</v>
      </c>
      <c r="AH15" s="146"/>
      <c r="AI15" s="146"/>
      <c r="AJ15" s="146"/>
      <c r="AK15" s="146"/>
      <c r="AL15" s="146"/>
      <c r="AM15" s="146"/>
      <c r="AN15" s="146"/>
      <c r="AO15" s="146"/>
      <c r="AP15" s="146"/>
      <c r="AQ15" s="146"/>
      <c r="AR15" s="146"/>
      <c r="AS15" s="146"/>
      <c r="AT15" s="146"/>
      <c r="AU15" s="146"/>
      <c r="AV15" s="146"/>
      <c r="AW15" s="146"/>
      <c r="AX15" s="146"/>
      <c r="AY15" s="146"/>
      <c r="AZ15" s="146"/>
      <c r="BA15" s="146"/>
      <c r="BB15" s="146"/>
      <c r="BC15" s="146"/>
      <c r="BD15" s="146"/>
      <c r="BE15" s="146"/>
      <c r="BF15" s="146"/>
      <c r="BG15" s="146"/>
      <c r="BH15" s="146"/>
    </row>
    <row r="16" spans="1:60" outlineLevel="2" x14ac:dyDescent="0.2">
      <c r="A16" s="153"/>
      <c r="B16" s="154"/>
      <c r="C16" s="188" t="s">
        <v>150</v>
      </c>
      <c r="D16" s="178"/>
      <c r="E16" s="179">
        <v>0.115</v>
      </c>
      <c r="F16" s="156"/>
      <c r="G16" s="156"/>
      <c r="H16" s="156"/>
      <c r="I16" s="156"/>
      <c r="J16" s="156"/>
      <c r="K16" s="156"/>
      <c r="L16" s="156"/>
      <c r="M16" s="156"/>
      <c r="N16" s="155"/>
      <c r="O16" s="155"/>
      <c r="P16" s="155"/>
      <c r="Q16" s="155"/>
      <c r="R16" s="156"/>
      <c r="S16" s="156"/>
      <c r="T16" s="156"/>
      <c r="U16" s="156"/>
      <c r="V16" s="156"/>
      <c r="W16" s="156"/>
      <c r="X16" s="156"/>
      <c r="Y16" s="156"/>
      <c r="Z16" s="146"/>
      <c r="AA16" s="146"/>
      <c r="AB16" s="146"/>
      <c r="AC16" s="146"/>
      <c r="AD16" s="146"/>
      <c r="AE16" s="146"/>
      <c r="AF16" s="146"/>
      <c r="AG16" s="146" t="s">
        <v>145</v>
      </c>
      <c r="AH16" s="146">
        <v>0</v>
      </c>
      <c r="AI16" s="146"/>
      <c r="AJ16" s="146"/>
      <c r="AK16" s="146"/>
      <c r="AL16" s="146"/>
      <c r="AM16" s="146"/>
      <c r="AN16" s="146"/>
      <c r="AO16" s="146"/>
      <c r="AP16" s="146"/>
      <c r="AQ16" s="146"/>
      <c r="AR16" s="146"/>
      <c r="AS16" s="146"/>
      <c r="AT16" s="146"/>
      <c r="AU16" s="146"/>
      <c r="AV16" s="146"/>
      <c r="AW16" s="146"/>
      <c r="AX16" s="146"/>
      <c r="AY16" s="146"/>
      <c r="AZ16" s="146"/>
      <c r="BA16" s="146"/>
      <c r="BB16" s="146"/>
      <c r="BC16" s="146"/>
      <c r="BD16" s="146"/>
      <c r="BE16" s="146"/>
      <c r="BF16" s="146"/>
      <c r="BG16" s="146"/>
      <c r="BH16" s="146"/>
    </row>
    <row r="17" spans="1:60" outlineLevel="3" x14ac:dyDescent="0.2">
      <c r="A17" s="153"/>
      <c r="B17" s="154"/>
      <c r="C17" s="188" t="s">
        <v>151</v>
      </c>
      <c r="D17" s="178"/>
      <c r="E17" s="179">
        <v>5.8300000000000001E-3</v>
      </c>
      <c r="F17" s="156"/>
      <c r="G17" s="156"/>
      <c r="H17" s="156"/>
      <c r="I17" s="156"/>
      <c r="J17" s="156"/>
      <c r="K17" s="156"/>
      <c r="L17" s="156"/>
      <c r="M17" s="156"/>
      <c r="N17" s="155"/>
      <c r="O17" s="155"/>
      <c r="P17" s="155"/>
      <c r="Q17" s="155"/>
      <c r="R17" s="156"/>
      <c r="S17" s="156"/>
      <c r="T17" s="156"/>
      <c r="U17" s="156"/>
      <c r="V17" s="156"/>
      <c r="W17" s="156"/>
      <c r="X17" s="156"/>
      <c r="Y17" s="156"/>
      <c r="Z17" s="146"/>
      <c r="AA17" s="146"/>
      <c r="AB17" s="146"/>
      <c r="AC17" s="146"/>
      <c r="AD17" s="146"/>
      <c r="AE17" s="146"/>
      <c r="AF17" s="146"/>
      <c r="AG17" s="146" t="s">
        <v>145</v>
      </c>
      <c r="AH17" s="146">
        <v>0</v>
      </c>
      <c r="AI17" s="146"/>
      <c r="AJ17" s="146"/>
      <c r="AK17" s="146"/>
      <c r="AL17" s="146"/>
      <c r="AM17" s="146"/>
      <c r="AN17" s="146"/>
      <c r="AO17" s="146"/>
      <c r="AP17" s="146"/>
      <c r="AQ17" s="146"/>
      <c r="AR17" s="146"/>
      <c r="AS17" s="146"/>
      <c r="AT17" s="146"/>
      <c r="AU17" s="146"/>
      <c r="AV17" s="146"/>
      <c r="AW17" s="146"/>
      <c r="AX17" s="146"/>
      <c r="AY17" s="146"/>
      <c r="AZ17" s="146"/>
      <c r="BA17" s="146"/>
      <c r="BB17" s="146"/>
      <c r="BC17" s="146"/>
      <c r="BD17" s="146"/>
      <c r="BE17" s="146"/>
      <c r="BF17" s="146"/>
      <c r="BG17" s="146"/>
      <c r="BH17" s="146"/>
    </row>
    <row r="18" spans="1:60" outlineLevel="3" x14ac:dyDescent="0.2">
      <c r="A18" s="153"/>
      <c r="B18" s="154"/>
      <c r="C18" s="188" t="s">
        <v>152</v>
      </c>
      <c r="D18" s="178"/>
      <c r="E18" s="179">
        <v>3.1579999999999997E-2</v>
      </c>
      <c r="F18" s="156"/>
      <c r="G18" s="156"/>
      <c r="H18" s="156"/>
      <c r="I18" s="156"/>
      <c r="J18" s="156"/>
      <c r="K18" s="156"/>
      <c r="L18" s="156"/>
      <c r="M18" s="156"/>
      <c r="N18" s="155"/>
      <c r="O18" s="155"/>
      <c r="P18" s="155"/>
      <c r="Q18" s="155"/>
      <c r="R18" s="156"/>
      <c r="S18" s="156"/>
      <c r="T18" s="156"/>
      <c r="U18" s="156"/>
      <c r="V18" s="156"/>
      <c r="W18" s="156"/>
      <c r="X18" s="156"/>
      <c r="Y18" s="156"/>
      <c r="Z18" s="146"/>
      <c r="AA18" s="146"/>
      <c r="AB18" s="146"/>
      <c r="AC18" s="146"/>
      <c r="AD18" s="146"/>
      <c r="AE18" s="146"/>
      <c r="AF18" s="146"/>
      <c r="AG18" s="146" t="s">
        <v>145</v>
      </c>
      <c r="AH18" s="146">
        <v>0</v>
      </c>
      <c r="AI18" s="146"/>
      <c r="AJ18" s="146"/>
      <c r="AK18" s="146"/>
      <c r="AL18" s="146"/>
      <c r="AM18" s="146"/>
      <c r="AN18" s="146"/>
      <c r="AO18" s="146"/>
      <c r="AP18" s="146"/>
      <c r="AQ18" s="146"/>
      <c r="AR18" s="146"/>
      <c r="AS18" s="146"/>
      <c r="AT18" s="146"/>
      <c r="AU18" s="146"/>
      <c r="AV18" s="146"/>
      <c r="AW18" s="146"/>
      <c r="AX18" s="146"/>
      <c r="AY18" s="146"/>
      <c r="AZ18" s="146"/>
      <c r="BA18" s="146"/>
      <c r="BB18" s="146"/>
      <c r="BC18" s="146"/>
      <c r="BD18" s="146"/>
      <c r="BE18" s="146"/>
      <c r="BF18" s="146"/>
      <c r="BG18" s="146"/>
      <c r="BH18" s="146"/>
    </row>
    <row r="19" spans="1:60" x14ac:dyDescent="0.2">
      <c r="A19" s="158" t="s">
        <v>105</v>
      </c>
      <c r="B19" s="159" t="s">
        <v>68</v>
      </c>
      <c r="C19" s="173" t="s">
        <v>69</v>
      </c>
      <c r="D19" s="160"/>
      <c r="E19" s="161"/>
      <c r="F19" s="162"/>
      <c r="G19" s="162">
        <f>SUMIF(AG20:AG25,"&lt;&gt;NOR",G20:G25)</f>
        <v>0</v>
      </c>
      <c r="H19" s="162"/>
      <c r="I19" s="162">
        <f>SUM(I20:I25)</f>
        <v>9960</v>
      </c>
      <c r="J19" s="162"/>
      <c r="K19" s="162">
        <f>SUM(K20:K25)</f>
        <v>52284.959999999999</v>
      </c>
      <c r="L19" s="162"/>
      <c r="M19" s="162">
        <f>SUM(M20:M25)</f>
        <v>0</v>
      </c>
      <c r="N19" s="161"/>
      <c r="O19" s="161">
        <f>SUM(O20:O25)</f>
        <v>0.02</v>
      </c>
      <c r="P19" s="161"/>
      <c r="Q19" s="161">
        <f>SUM(Q20:Q25)</f>
        <v>7.0000000000000007E-2</v>
      </c>
      <c r="R19" s="162"/>
      <c r="S19" s="162"/>
      <c r="T19" s="163"/>
      <c r="U19" s="157"/>
      <c r="V19" s="157">
        <f>SUM(V20:V25)</f>
        <v>14.809999999999999</v>
      </c>
      <c r="W19" s="157"/>
      <c r="X19" s="157"/>
      <c r="Y19" s="157"/>
      <c r="AG19" t="s">
        <v>106</v>
      </c>
    </row>
    <row r="20" spans="1:60" outlineLevel="1" x14ac:dyDescent="0.2">
      <c r="A20" s="180">
        <v>4</v>
      </c>
      <c r="B20" s="181" t="s">
        <v>153</v>
      </c>
      <c r="C20" s="187" t="s">
        <v>154</v>
      </c>
      <c r="D20" s="182" t="s">
        <v>155</v>
      </c>
      <c r="E20" s="183">
        <v>6</v>
      </c>
      <c r="F20" s="184"/>
      <c r="G20" s="185">
        <f t="shared" ref="G20:G25" si="0">ROUND(E20*F20,2)</f>
        <v>0</v>
      </c>
      <c r="H20" s="184">
        <v>0</v>
      </c>
      <c r="I20" s="185">
        <f t="shared" ref="I20:I25" si="1">ROUND(E20*H20,2)</f>
        <v>0</v>
      </c>
      <c r="J20" s="184">
        <v>1071</v>
      </c>
      <c r="K20" s="185">
        <f t="shared" ref="K20:K25" si="2">ROUND(E20*J20,2)</f>
        <v>6426</v>
      </c>
      <c r="L20" s="185">
        <v>21</v>
      </c>
      <c r="M20" s="185">
        <f t="shared" ref="M20:M25" si="3">G20*(1+L20/100)</f>
        <v>0</v>
      </c>
      <c r="N20" s="183">
        <v>0</v>
      </c>
      <c r="O20" s="183">
        <f t="shared" ref="O20:O25" si="4">ROUND(E20*N20,2)</f>
        <v>0</v>
      </c>
      <c r="P20" s="183">
        <v>0</v>
      </c>
      <c r="Q20" s="183">
        <f t="shared" ref="Q20:Q25" si="5">ROUND(E20*P20,2)</f>
        <v>0</v>
      </c>
      <c r="R20" s="185"/>
      <c r="S20" s="185" t="s">
        <v>110</v>
      </c>
      <c r="T20" s="186" t="s">
        <v>110</v>
      </c>
      <c r="U20" s="156">
        <v>1.63</v>
      </c>
      <c r="V20" s="156">
        <f t="shared" ref="V20:V25" si="6">ROUND(E20*U20,2)</f>
        <v>9.7799999999999994</v>
      </c>
      <c r="W20" s="156"/>
      <c r="X20" s="156" t="s">
        <v>140</v>
      </c>
      <c r="Y20" s="156" t="s">
        <v>112</v>
      </c>
      <c r="Z20" s="146"/>
      <c r="AA20" s="146"/>
      <c r="AB20" s="146"/>
      <c r="AC20" s="146"/>
      <c r="AD20" s="146"/>
      <c r="AE20" s="146"/>
      <c r="AF20" s="146"/>
      <c r="AG20" s="146" t="s">
        <v>141</v>
      </c>
      <c r="AH20" s="146"/>
      <c r="AI20" s="146"/>
      <c r="AJ20" s="146"/>
      <c r="AK20" s="146"/>
      <c r="AL20" s="146"/>
      <c r="AM20" s="146"/>
      <c r="AN20" s="146"/>
      <c r="AO20" s="146"/>
      <c r="AP20" s="146"/>
      <c r="AQ20" s="146"/>
      <c r="AR20" s="146"/>
      <c r="AS20" s="146"/>
      <c r="AT20" s="146"/>
      <c r="AU20" s="146"/>
      <c r="AV20" s="146"/>
      <c r="AW20" s="146"/>
      <c r="AX20" s="146"/>
      <c r="AY20" s="146"/>
      <c r="AZ20" s="146"/>
      <c r="BA20" s="146"/>
      <c r="BB20" s="146"/>
      <c r="BC20" s="146"/>
      <c r="BD20" s="146"/>
      <c r="BE20" s="146"/>
      <c r="BF20" s="146"/>
      <c r="BG20" s="146"/>
      <c r="BH20" s="146"/>
    </row>
    <row r="21" spans="1:60" outlineLevel="1" x14ac:dyDescent="0.2">
      <c r="A21" s="180">
        <v>5</v>
      </c>
      <c r="B21" s="181" t="s">
        <v>156</v>
      </c>
      <c r="C21" s="187" t="s">
        <v>157</v>
      </c>
      <c r="D21" s="182" t="s">
        <v>155</v>
      </c>
      <c r="E21" s="183">
        <v>6</v>
      </c>
      <c r="F21" s="184"/>
      <c r="G21" s="185">
        <f t="shared" si="0"/>
        <v>0</v>
      </c>
      <c r="H21" s="184">
        <v>0</v>
      </c>
      <c r="I21" s="185">
        <f t="shared" si="1"/>
        <v>0</v>
      </c>
      <c r="J21" s="184">
        <v>551</v>
      </c>
      <c r="K21" s="185">
        <f t="shared" si="2"/>
        <v>3306</v>
      </c>
      <c r="L21" s="185">
        <v>21</v>
      </c>
      <c r="M21" s="185">
        <f t="shared" si="3"/>
        <v>0</v>
      </c>
      <c r="N21" s="183">
        <v>0</v>
      </c>
      <c r="O21" s="183">
        <f t="shared" si="4"/>
        <v>0</v>
      </c>
      <c r="P21" s="183">
        <v>1.0999999999999999E-2</v>
      </c>
      <c r="Q21" s="183">
        <f t="shared" si="5"/>
        <v>7.0000000000000007E-2</v>
      </c>
      <c r="R21" s="185"/>
      <c r="S21" s="185" t="s">
        <v>110</v>
      </c>
      <c r="T21" s="186" t="s">
        <v>110</v>
      </c>
      <c r="U21" s="156">
        <v>0.83850000000000002</v>
      </c>
      <c r="V21" s="156">
        <f t="shared" si="6"/>
        <v>5.03</v>
      </c>
      <c r="W21" s="156"/>
      <c r="X21" s="156" t="s">
        <v>140</v>
      </c>
      <c r="Y21" s="156" t="s">
        <v>112</v>
      </c>
      <c r="Z21" s="146"/>
      <c r="AA21" s="146"/>
      <c r="AB21" s="146"/>
      <c r="AC21" s="146"/>
      <c r="AD21" s="146"/>
      <c r="AE21" s="146"/>
      <c r="AF21" s="146"/>
      <c r="AG21" s="146" t="s">
        <v>141</v>
      </c>
      <c r="AH21" s="146"/>
      <c r="AI21" s="146"/>
      <c r="AJ21" s="146"/>
      <c r="AK21" s="146"/>
      <c r="AL21" s="146"/>
      <c r="AM21" s="146"/>
      <c r="AN21" s="146"/>
      <c r="AO21" s="146"/>
      <c r="AP21" s="146"/>
      <c r="AQ21" s="146"/>
      <c r="AR21" s="146"/>
      <c r="AS21" s="146"/>
      <c r="AT21" s="146"/>
      <c r="AU21" s="146"/>
      <c r="AV21" s="146"/>
      <c r="AW21" s="146"/>
      <c r="AX21" s="146"/>
      <c r="AY21" s="146"/>
      <c r="AZ21" s="146"/>
      <c r="BA21" s="146"/>
      <c r="BB21" s="146"/>
      <c r="BC21" s="146"/>
      <c r="BD21" s="146"/>
      <c r="BE21" s="146"/>
      <c r="BF21" s="146"/>
      <c r="BG21" s="146"/>
      <c r="BH21" s="146"/>
    </row>
    <row r="22" spans="1:60" ht="22.5" outlineLevel="1" x14ac:dyDescent="0.2">
      <c r="A22" s="180">
        <v>6</v>
      </c>
      <c r="B22" s="181" t="s">
        <v>158</v>
      </c>
      <c r="C22" s="187" t="s">
        <v>159</v>
      </c>
      <c r="D22" s="182" t="s">
        <v>0</v>
      </c>
      <c r="E22" s="183">
        <v>3</v>
      </c>
      <c r="F22" s="184"/>
      <c r="G22" s="185">
        <f t="shared" si="0"/>
        <v>0</v>
      </c>
      <c r="H22" s="184">
        <v>0</v>
      </c>
      <c r="I22" s="185">
        <f t="shared" si="1"/>
        <v>0</v>
      </c>
      <c r="J22" s="184">
        <v>604.32000000000005</v>
      </c>
      <c r="K22" s="185">
        <f t="shared" si="2"/>
        <v>1812.96</v>
      </c>
      <c r="L22" s="185">
        <v>21</v>
      </c>
      <c r="M22" s="185">
        <f t="shared" si="3"/>
        <v>0</v>
      </c>
      <c r="N22" s="183">
        <v>0</v>
      </c>
      <c r="O22" s="183">
        <f t="shared" si="4"/>
        <v>0</v>
      </c>
      <c r="P22" s="183">
        <v>0</v>
      </c>
      <c r="Q22" s="183">
        <f t="shared" si="5"/>
        <v>0</v>
      </c>
      <c r="R22" s="185"/>
      <c r="S22" s="185" t="s">
        <v>110</v>
      </c>
      <c r="T22" s="186" t="s">
        <v>111</v>
      </c>
      <c r="U22" s="156">
        <v>0</v>
      </c>
      <c r="V22" s="156">
        <f t="shared" si="6"/>
        <v>0</v>
      </c>
      <c r="W22" s="156"/>
      <c r="X22" s="156" t="s">
        <v>140</v>
      </c>
      <c r="Y22" s="156" t="s">
        <v>112</v>
      </c>
      <c r="Z22" s="146"/>
      <c r="AA22" s="146"/>
      <c r="AB22" s="146"/>
      <c r="AC22" s="146"/>
      <c r="AD22" s="146"/>
      <c r="AE22" s="146"/>
      <c r="AF22" s="146"/>
      <c r="AG22" s="146" t="s">
        <v>141</v>
      </c>
      <c r="AH22" s="146"/>
      <c r="AI22" s="146"/>
      <c r="AJ22" s="146"/>
      <c r="AK22" s="146"/>
      <c r="AL22" s="146"/>
      <c r="AM22" s="146"/>
      <c r="AN22" s="146"/>
      <c r="AO22" s="146"/>
      <c r="AP22" s="146"/>
      <c r="AQ22" s="146"/>
      <c r="AR22" s="146"/>
      <c r="AS22" s="146"/>
      <c r="AT22" s="146"/>
      <c r="AU22" s="146"/>
      <c r="AV22" s="146"/>
      <c r="AW22" s="146"/>
      <c r="AX22" s="146"/>
      <c r="AY22" s="146"/>
      <c r="AZ22" s="146"/>
      <c r="BA22" s="146"/>
      <c r="BB22" s="146"/>
      <c r="BC22" s="146"/>
      <c r="BD22" s="146"/>
      <c r="BE22" s="146"/>
      <c r="BF22" s="146"/>
      <c r="BG22" s="146"/>
      <c r="BH22" s="146"/>
    </row>
    <row r="23" spans="1:60" ht="22.5" outlineLevel="1" x14ac:dyDescent="0.2">
      <c r="A23" s="180">
        <v>7</v>
      </c>
      <c r="B23" s="181" t="s">
        <v>160</v>
      </c>
      <c r="C23" s="187" t="s">
        <v>161</v>
      </c>
      <c r="D23" s="182" t="s">
        <v>162</v>
      </c>
      <c r="E23" s="183">
        <v>6</v>
      </c>
      <c r="F23" s="184"/>
      <c r="G23" s="185">
        <f t="shared" si="0"/>
        <v>0</v>
      </c>
      <c r="H23" s="184">
        <v>0</v>
      </c>
      <c r="I23" s="185">
        <f t="shared" si="1"/>
        <v>0</v>
      </c>
      <c r="J23" s="184">
        <v>890</v>
      </c>
      <c r="K23" s="185">
        <f t="shared" si="2"/>
        <v>5340</v>
      </c>
      <c r="L23" s="185">
        <v>21</v>
      </c>
      <c r="M23" s="185">
        <f t="shared" si="3"/>
        <v>0</v>
      </c>
      <c r="N23" s="183">
        <v>0</v>
      </c>
      <c r="O23" s="183">
        <f t="shared" si="4"/>
        <v>0</v>
      </c>
      <c r="P23" s="183">
        <v>0</v>
      </c>
      <c r="Q23" s="183">
        <f t="shared" si="5"/>
        <v>0</v>
      </c>
      <c r="R23" s="185"/>
      <c r="S23" s="185" t="s">
        <v>163</v>
      </c>
      <c r="T23" s="186" t="s">
        <v>111</v>
      </c>
      <c r="U23" s="156">
        <v>0</v>
      </c>
      <c r="V23" s="156">
        <f t="shared" si="6"/>
        <v>0</v>
      </c>
      <c r="W23" s="156"/>
      <c r="X23" s="156" t="s">
        <v>140</v>
      </c>
      <c r="Y23" s="156" t="s">
        <v>112</v>
      </c>
      <c r="Z23" s="146"/>
      <c r="AA23" s="146"/>
      <c r="AB23" s="146"/>
      <c r="AC23" s="146"/>
      <c r="AD23" s="146"/>
      <c r="AE23" s="146"/>
      <c r="AF23" s="146"/>
      <c r="AG23" s="146" t="s">
        <v>141</v>
      </c>
      <c r="AH23" s="146"/>
      <c r="AI23" s="146"/>
      <c r="AJ23" s="146"/>
      <c r="AK23" s="146"/>
      <c r="AL23" s="146"/>
      <c r="AM23" s="146"/>
      <c r="AN23" s="146"/>
      <c r="AO23" s="146"/>
      <c r="AP23" s="146"/>
      <c r="AQ23" s="146"/>
      <c r="AR23" s="146"/>
      <c r="AS23" s="146"/>
      <c r="AT23" s="146"/>
      <c r="AU23" s="146"/>
      <c r="AV23" s="146"/>
      <c r="AW23" s="146"/>
      <c r="AX23" s="146"/>
      <c r="AY23" s="146"/>
      <c r="AZ23" s="146"/>
      <c r="BA23" s="146"/>
      <c r="BB23" s="146"/>
      <c r="BC23" s="146"/>
      <c r="BD23" s="146"/>
      <c r="BE23" s="146"/>
      <c r="BF23" s="146"/>
      <c r="BG23" s="146"/>
      <c r="BH23" s="146"/>
    </row>
    <row r="24" spans="1:60" ht="22.5" outlineLevel="1" x14ac:dyDescent="0.2">
      <c r="A24" s="180">
        <v>8</v>
      </c>
      <c r="B24" s="181" t="s">
        <v>164</v>
      </c>
      <c r="C24" s="187" t="s">
        <v>165</v>
      </c>
      <c r="D24" s="182" t="s">
        <v>162</v>
      </c>
      <c r="E24" s="183">
        <v>6</v>
      </c>
      <c r="F24" s="184"/>
      <c r="G24" s="185">
        <f t="shared" si="0"/>
        <v>0</v>
      </c>
      <c r="H24" s="184">
        <v>0</v>
      </c>
      <c r="I24" s="185">
        <f t="shared" si="1"/>
        <v>0</v>
      </c>
      <c r="J24" s="184">
        <v>5900</v>
      </c>
      <c r="K24" s="185">
        <f t="shared" si="2"/>
        <v>35400</v>
      </c>
      <c r="L24" s="185">
        <v>21</v>
      </c>
      <c r="M24" s="185">
        <f t="shared" si="3"/>
        <v>0</v>
      </c>
      <c r="N24" s="183">
        <v>0</v>
      </c>
      <c r="O24" s="183">
        <f t="shared" si="4"/>
        <v>0</v>
      </c>
      <c r="P24" s="183">
        <v>0</v>
      </c>
      <c r="Q24" s="183">
        <f t="shared" si="5"/>
        <v>0</v>
      </c>
      <c r="R24" s="185"/>
      <c r="S24" s="185" t="s">
        <v>163</v>
      </c>
      <c r="T24" s="186" t="s">
        <v>111</v>
      </c>
      <c r="U24" s="156">
        <v>0</v>
      </c>
      <c r="V24" s="156">
        <f t="shared" si="6"/>
        <v>0</v>
      </c>
      <c r="W24" s="156"/>
      <c r="X24" s="156" t="s">
        <v>140</v>
      </c>
      <c r="Y24" s="156" t="s">
        <v>112</v>
      </c>
      <c r="Z24" s="146"/>
      <c r="AA24" s="146"/>
      <c r="AB24" s="146"/>
      <c r="AC24" s="146"/>
      <c r="AD24" s="146"/>
      <c r="AE24" s="146"/>
      <c r="AF24" s="146"/>
      <c r="AG24" s="146" t="s">
        <v>141</v>
      </c>
      <c r="AH24" s="146"/>
      <c r="AI24" s="146"/>
      <c r="AJ24" s="146"/>
      <c r="AK24" s="146"/>
      <c r="AL24" s="146"/>
      <c r="AM24" s="146"/>
      <c r="AN24" s="146"/>
      <c r="AO24" s="146"/>
      <c r="AP24" s="146"/>
      <c r="AQ24" s="146"/>
      <c r="AR24" s="146"/>
      <c r="AS24" s="146"/>
      <c r="AT24" s="146"/>
      <c r="AU24" s="146"/>
      <c r="AV24" s="146"/>
      <c r="AW24" s="146"/>
      <c r="AX24" s="146"/>
      <c r="AY24" s="146"/>
      <c r="AZ24" s="146"/>
      <c r="BA24" s="146"/>
      <c r="BB24" s="146"/>
      <c r="BC24" s="146"/>
      <c r="BD24" s="146"/>
      <c r="BE24" s="146"/>
      <c r="BF24" s="146"/>
      <c r="BG24" s="146"/>
      <c r="BH24" s="146"/>
    </row>
    <row r="25" spans="1:60" outlineLevel="1" x14ac:dyDescent="0.2">
      <c r="A25" s="180">
        <v>9</v>
      </c>
      <c r="B25" s="181" t="s">
        <v>166</v>
      </c>
      <c r="C25" s="187" t="s">
        <v>167</v>
      </c>
      <c r="D25" s="182" t="s">
        <v>155</v>
      </c>
      <c r="E25" s="183">
        <v>6</v>
      </c>
      <c r="F25" s="184"/>
      <c r="G25" s="185">
        <f t="shared" si="0"/>
        <v>0</v>
      </c>
      <c r="H25" s="184">
        <v>1660</v>
      </c>
      <c r="I25" s="185">
        <f t="shared" si="1"/>
        <v>9960</v>
      </c>
      <c r="J25" s="184">
        <v>0</v>
      </c>
      <c r="K25" s="185">
        <f t="shared" si="2"/>
        <v>0</v>
      </c>
      <c r="L25" s="185">
        <v>21</v>
      </c>
      <c r="M25" s="185">
        <f t="shared" si="3"/>
        <v>0</v>
      </c>
      <c r="N25" s="183">
        <v>2.7000000000000001E-3</v>
      </c>
      <c r="O25" s="183">
        <f t="shared" si="4"/>
        <v>0.02</v>
      </c>
      <c r="P25" s="183">
        <v>0</v>
      </c>
      <c r="Q25" s="183">
        <f t="shared" si="5"/>
        <v>0</v>
      </c>
      <c r="R25" s="185" t="s">
        <v>168</v>
      </c>
      <c r="S25" s="185" t="s">
        <v>110</v>
      </c>
      <c r="T25" s="186" t="s">
        <v>110</v>
      </c>
      <c r="U25" s="156">
        <v>0</v>
      </c>
      <c r="V25" s="156">
        <f t="shared" si="6"/>
        <v>0</v>
      </c>
      <c r="W25" s="156"/>
      <c r="X25" s="156" t="s">
        <v>169</v>
      </c>
      <c r="Y25" s="156" t="s">
        <v>112</v>
      </c>
      <c r="Z25" s="146"/>
      <c r="AA25" s="146"/>
      <c r="AB25" s="146"/>
      <c r="AC25" s="146"/>
      <c r="AD25" s="146"/>
      <c r="AE25" s="146"/>
      <c r="AF25" s="146"/>
      <c r="AG25" s="146" t="s">
        <v>170</v>
      </c>
      <c r="AH25" s="146"/>
      <c r="AI25" s="146"/>
      <c r="AJ25" s="146"/>
      <c r="AK25" s="146"/>
      <c r="AL25" s="146"/>
      <c r="AM25" s="146"/>
      <c r="AN25" s="146"/>
      <c r="AO25" s="146"/>
      <c r="AP25" s="146"/>
      <c r="AQ25" s="146"/>
      <c r="AR25" s="146"/>
      <c r="AS25" s="146"/>
      <c r="AT25" s="146"/>
      <c r="AU25" s="146"/>
      <c r="AV25" s="146"/>
      <c r="AW25" s="146"/>
      <c r="AX25" s="146"/>
      <c r="AY25" s="146"/>
      <c r="AZ25" s="146"/>
      <c r="BA25" s="146"/>
      <c r="BB25" s="146"/>
      <c r="BC25" s="146"/>
      <c r="BD25" s="146"/>
      <c r="BE25" s="146"/>
      <c r="BF25" s="146"/>
      <c r="BG25" s="146"/>
      <c r="BH25" s="146"/>
    </row>
    <row r="26" spans="1:60" x14ac:dyDescent="0.2">
      <c r="A26" s="158" t="s">
        <v>105</v>
      </c>
      <c r="B26" s="159" t="s">
        <v>70</v>
      </c>
      <c r="C26" s="173" t="s">
        <v>71</v>
      </c>
      <c r="D26" s="160"/>
      <c r="E26" s="161"/>
      <c r="F26" s="162"/>
      <c r="G26" s="162">
        <f>SUMIF(AG27:AG47,"&lt;&gt;NOR",G27:G47)</f>
        <v>0</v>
      </c>
      <c r="H26" s="162"/>
      <c r="I26" s="162">
        <f>SUM(I27:I47)</f>
        <v>2072</v>
      </c>
      <c r="J26" s="162"/>
      <c r="K26" s="162">
        <f>SUM(K27:K47)</f>
        <v>341229.24</v>
      </c>
      <c r="L26" s="162"/>
      <c r="M26" s="162">
        <f>SUM(M27:M47)</f>
        <v>0</v>
      </c>
      <c r="N26" s="161"/>
      <c r="O26" s="161">
        <f>SUM(O27:O47)</f>
        <v>0.51</v>
      </c>
      <c r="P26" s="161"/>
      <c r="Q26" s="161">
        <f>SUM(Q27:Q47)</f>
        <v>5.87</v>
      </c>
      <c r="R26" s="162"/>
      <c r="S26" s="162"/>
      <c r="T26" s="163"/>
      <c r="U26" s="157"/>
      <c r="V26" s="157">
        <f>SUM(V27:V47)</f>
        <v>223.19</v>
      </c>
      <c r="W26" s="157"/>
      <c r="X26" s="157"/>
      <c r="Y26" s="157"/>
      <c r="AG26" t="s">
        <v>106</v>
      </c>
    </row>
    <row r="27" spans="1:60" outlineLevel="1" x14ac:dyDescent="0.2">
      <c r="A27" s="180">
        <v>10</v>
      </c>
      <c r="B27" s="181" t="s">
        <v>171</v>
      </c>
      <c r="C27" s="187" t="s">
        <v>172</v>
      </c>
      <c r="D27" s="182" t="s">
        <v>139</v>
      </c>
      <c r="E27" s="183">
        <v>95.70335</v>
      </c>
      <c r="F27" s="184"/>
      <c r="G27" s="185">
        <f>ROUND(E27*F27,2)</f>
        <v>0</v>
      </c>
      <c r="H27" s="184">
        <v>0</v>
      </c>
      <c r="I27" s="185">
        <f>ROUND(E27*H27,2)</f>
        <v>0</v>
      </c>
      <c r="J27" s="184">
        <v>161.5</v>
      </c>
      <c r="K27" s="185">
        <f>ROUND(E27*J27,2)</f>
        <v>15456.09</v>
      </c>
      <c r="L27" s="185">
        <v>21</v>
      </c>
      <c r="M27" s="185">
        <f>G27*(1+L27/100)</f>
        <v>0</v>
      </c>
      <c r="N27" s="183">
        <v>0</v>
      </c>
      <c r="O27" s="183">
        <f>ROUND(E27*N27,2)</f>
        <v>0</v>
      </c>
      <c r="P27" s="183">
        <v>5.5E-2</v>
      </c>
      <c r="Q27" s="183">
        <f>ROUND(E27*P27,2)</f>
        <v>5.26</v>
      </c>
      <c r="R27" s="185"/>
      <c r="S27" s="185" t="s">
        <v>110</v>
      </c>
      <c r="T27" s="186" t="s">
        <v>110</v>
      </c>
      <c r="U27" s="156">
        <v>0.22500000000000001</v>
      </c>
      <c r="V27" s="156">
        <f>ROUND(E27*U27,2)</f>
        <v>21.53</v>
      </c>
      <c r="W27" s="156"/>
      <c r="X27" s="156" t="s">
        <v>140</v>
      </c>
      <c r="Y27" s="156" t="s">
        <v>112</v>
      </c>
      <c r="Z27" s="146"/>
      <c r="AA27" s="146"/>
      <c r="AB27" s="146"/>
      <c r="AC27" s="146"/>
      <c r="AD27" s="146"/>
      <c r="AE27" s="146"/>
      <c r="AF27" s="146"/>
      <c r="AG27" s="146" t="s">
        <v>141</v>
      </c>
      <c r="AH27" s="146"/>
      <c r="AI27" s="146"/>
      <c r="AJ27" s="146"/>
      <c r="AK27" s="146"/>
      <c r="AL27" s="146"/>
      <c r="AM27" s="146"/>
      <c r="AN27" s="146"/>
      <c r="AO27" s="146"/>
      <c r="AP27" s="146"/>
      <c r="AQ27" s="146"/>
      <c r="AR27" s="146"/>
      <c r="AS27" s="146"/>
      <c r="AT27" s="146"/>
      <c r="AU27" s="146"/>
      <c r="AV27" s="146"/>
      <c r="AW27" s="146"/>
      <c r="AX27" s="146"/>
      <c r="AY27" s="146"/>
      <c r="AZ27" s="146"/>
      <c r="BA27" s="146"/>
      <c r="BB27" s="146"/>
      <c r="BC27" s="146"/>
      <c r="BD27" s="146"/>
      <c r="BE27" s="146"/>
      <c r="BF27" s="146"/>
      <c r="BG27" s="146"/>
      <c r="BH27" s="146"/>
    </row>
    <row r="28" spans="1:60" outlineLevel="1" x14ac:dyDescent="0.2">
      <c r="A28" s="180">
        <v>11</v>
      </c>
      <c r="B28" s="181" t="s">
        <v>173</v>
      </c>
      <c r="C28" s="187" t="s">
        <v>174</v>
      </c>
      <c r="D28" s="182" t="s">
        <v>139</v>
      </c>
      <c r="E28" s="183">
        <v>95.70335</v>
      </c>
      <c r="F28" s="184"/>
      <c r="G28" s="185">
        <f>ROUND(E28*F28,2)</f>
        <v>0</v>
      </c>
      <c r="H28" s="184">
        <v>0</v>
      </c>
      <c r="I28" s="185">
        <f>ROUND(E28*H28,2)</f>
        <v>0</v>
      </c>
      <c r="J28" s="184">
        <v>71.7</v>
      </c>
      <c r="K28" s="185">
        <f>ROUND(E28*J28,2)</f>
        <v>6861.93</v>
      </c>
      <c r="L28" s="185">
        <v>21</v>
      </c>
      <c r="M28" s="185">
        <f>G28*(1+L28/100)</f>
        <v>0</v>
      </c>
      <c r="N28" s="183">
        <v>0</v>
      </c>
      <c r="O28" s="183">
        <f>ROUND(E28*N28,2)</f>
        <v>0</v>
      </c>
      <c r="P28" s="183">
        <v>2E-3</v>
      </c>
      <c r="Q28" s="183">
        <f>ROUND(E28*P28,2)</f>
        <v>0.19</v>
      </c>
      <c r="R28" s="185"/>
      <c r="S28" s="185" t="s">
        <v>110</v>
      </c>
      <c r="T28" s="186" t="s">
        <v>110</v>
      </c>
      <c r="U28" s="156">
        <v>0.1</v>
      </c>
      <c r="V28" s="156">
        <f>ROUND(E28*U28,2)</f>
        <v>9.57</v>
      </c>
      <c r="W28" s="156"/>
      <c r="X28" s="156" t="s">
        <v>140</v>
      </c>
      <c r="Y28" s="156" t="s">
        <v>112</v>
      </c>
      <c r="Z28" s="146"/>
      <c r="AA28" s="146"/>
      <c r="AB28" s="146"/>
      <c r="AC28" s="146"/>
      <c r="AD28" s="146"/>
      <c r="AE28" s="146"/>
      <c r="AF28" s="146"/>
      <c r="AG28" s="146" t="s">
        <v>141</v>
      </c>
      <c r="AH28" s="146"/>
      <c r="AI28" s="146"/>
      <c r="AJ28" s="146"/>
      <c r="AK28" s="146"/>
      <c r="AL28" s="146"/>
      <c r="AM28" s="146"/>
      <c r="AN28" s="146"/>
      <c r="AO28" s="146"/>
      <c r="AP28" s="146"/>
      <c r="AQ28" s="146"/>
      <c r="AR28" s="146"/>
      <c r="AS28" s="146"/>
      <c r="AT28" s="146"/>
      <c r="AU28" s="146"/>
      <c r="AV28" s="146"/>
      <c r="AW28" s="146"/>
      <c r="AX28" s="146"/>
      <c r="AY28" s="146"/>
      <c r="AZ28" s="146"/>
      <c r="BA28" s="146"/>
      <c r="BB28" s="146"/>
      <c r="BC28" s="146"/>
      <c r="BD28" s="146"/>
      <c r="BE28" s="146"/>
      <c r="BF28" s="146"/>
      <c r="BG28" s="146"/>
      <c r="BH28" s="146"/>
    </row>
    <row r="29" spans="1:60" outlineLevel="1" x14ac:dyDescent="0.2">
      <c r="A29" s="180">
        <v>12</v>
      </c>
      <c r="B29" s="181" t="s">
        <v>175</v>
      </c>
      <c r="C29" s="187" t="s">
        <v>176</v>
      </c>
      <c r="D29" s="182" t="s">
        <v>177</v>
      </c>
      <c r="E29" s="183">
        <v>200</v>
      </c>
      <c r="F29" s="184"/>
      <c r="G29" s="185">
        <f>ROUND(E29*F29,2)</f>
        <v>0</v>
      </c>
      <c r="H29" s="184">
        <v>10.36</v>
      </c>
      <c r="I29" s="185">
        <f>ROUND(E29*H29,2)</f>
        <v>2072</v>
      </c>
      <c r="J29" s="184">
        <v>64.040000000000006</v>
      </c>
      <c r="K29" s="185">
        <f>ROUND(E29*J29,2)</f>
        <v>12808</v>
      </c>
      <c r="L29" s="185">
        <v>21</v>
      </c>
      <c r="M29" s="185">
        <f>G29*(1+L29/100)</f>
        <v>0</v>
      </c>
      <c r="N29" s="183">
        <v>5.0000000000000002E-5</v>
      </c>
      <c r="O29" s="183">
        <f>ROUND(E29*N29,2)</f>
        <v>0.01</v>
      </c>
      <c r="P29" s="183">
        <v>1E-3</v>
      </c>
      <c r="Q29" s="183">
        <f>ROUND(E29*P29,2)</f>
        <v>0.2</v>
      </c>
      <c r="R29" s="185"/>
      <c r="S29" s="185" t="s">
        <v>110</v>
      </c>
      <c r="T29" s="186" t="s">
        <v>110</v>
      </c>
      <c r="U29" s="156">
        <v>9.7000000000000003E-2</v>
      </c>
      <c r="V29" s="156">
        <f>ROUND(E29*U29,2)</f>
        <v>19.399999999999999</v>
      </c>
      <c r="W29" s="156"/>
      <c r="X29" s="156" t="s">
        <v>140</v>
      </c>
      <c r="Y29" s="156" t="s">
        <v>112</v>
      </c>
      <c r="Z29" s="146"/>
      <c r="AA29" s="146"/>
      <c r="AB29" s="146"/>
      <c r="AC29" s="146"/>
      <c r="AD29" s="146"/>
      <c r="AE29" s="146"/>
      <c r="AF29" s="146"/>
      <c r="AG29" s="146" t="s">
        <v>141</v>
      </c>
      <c r="AH29" s="146"/>
      <c r="AI29" s="146"/>
      <c r="AJ29" s="146"/>
      <c r="AK29" s="146"/>
      <c r="AL29" s="146"/>
      <c r="AM29" s="146"/>
      <c r="AN29" s="146"/>
      <c r="AO29" s="146"/>
      <c r="AP29" s="146"/>
      <c r="AQ29" s="146"/>
      <c r="AR29" s="146"/>
      <c r="AS29" s="146"/>
      <c r="AT29" s="146"/>
      <c r="AU29" s="146"/>
      <c r="AV29" s="146"/>
      <c r="AW29" s="146"/>
      <c r="AX29" s="146"/>
      <c r="AY29" s="146"/>
      <c r="AZ29" s="146"/>
      <c r="BA29" s="146"/>
      <c r="BB29" s="146"/>
      <c r="BC29" s="146"/>
      <c r="BD29" s="146"/>
      <c r="BE29" s="146"/>
      <c r="BF29" s="146"/>
      <c r="BG29" s="146"/>
      <c r="BH29" s="146"/>
    </row>
    <row r="30" spans="1:60" ht="22.5" outlineLevel="1" x14ac:dyDescent="0.2">
      <c r="A30" s="180">
        <v>13</v>
      </c>
      <c r="B30" s="181" t="s">
        <v>178</v>
      </c>
      <c r="C30" s="187" t="s">
        <v>179</v>
      </c>
      <c r="D30" s="182" t="s">
        <v>0</v>
      </c>
      <c r="E30" s="183">
        <v>3</v>
      </c>
      <c r="F30" s="184"/>
      <c r="G30" s="185">
        <f>ROUND(E30*F30,2)</f>
        <v>0</v>
      </c>
      <c r="H30" s="184">
        <v>0</v>
      </c>
      <c r="I30" s="185">
        <f>ROUND(E30*H30,2)</f>
        <v>0</v>
      </c>
      <c r="J30" s="184">
        <v>3333.02</v>
      </c>
      <c r="K30" s="185">
        <f>ROUND(E30*J30,2)</f>
        <v>9999.06</v>
      </c>
      <c r="L30" s="185">
        <v>21</v>
      </c>
      <c r="M30" s="185">
        <f>G30*(1+L30/100)</f>
        <v>0</v>
      </c>
      <c r="N30" s="183">
        <v>0</v>
      </c>
      <c r="O30" s="183">
        <f>ROUND(E30*N30,2)</f>
        <v>0</v>
      </c>
      <c r="P30" s="183">
        <v>0</v>
      </c>
      <c r="Q30" s="183">
        <f>ROUND(E30*P30,2)</f>
        <v>0</v>
      </c>
      <c r="R30" s="185"/>
      <c r="S30" s="185" t="s">
        <v>110</v>
      </c>
      <c r="T30" s="186" t="s">
        <v>111</v>
      </c>
      <c r="U30" s="156">
        <v>0</v>
      </c>
      <c r="V30" s="156">
        <f>ROUND(E30*U30,2)</f>
        <v>0</v>
      </c>
      <c r="W30" s="156"/>
      <c r="X30" s="156" t="s">
        <v>140</v>
      </c>
      <c r="Y30" s="156" t="s">
        <v>112</v>
      </c>
      <c r="Z30" s="146"/>
      <c r="AA30" s="146"/>
      <c r="AB30" s="146"/>
      <c r="AC30" s="146"/>
      <c r="AD30" s="146"/>
      <c r="AE30" s="146"/>
      <c r="AF30" s="146"/>
      <c r="AG30" s="146" t="s">
        <v>141</v>
      </c>
      <c r="AH30" s="146"/>
      <c r="AI30" s="146"/>
      <c r="AJ30" s="146"/>
      <c r="AK30" s="146"/>
      <c r="AL30" s="146"/>
      <c r="AM30" s="146"/>
      <c r="AN30" s="146"/>
      <c r="AO30" s="146"/>
      <c r="AP30" s="146"/>
      <c r="AQ30" s="146"/>
      <c r="AR30" s="146"/>
      <c r="AS30" s="146"/>
      <c r="AT30" s="146"/>
      <c r="AU30" s="146"/>
      <c r="AV30" s="146"/>
      <c r="AW30" s="146"/>
      <c r="AX30" s="146"/>
      <c r="AY30" s="146"/>
      <c r="AZ30" s="146"/>
      <c r="BA30" s="146"/>
      <c r="BB30" s="146"/>
      <c r="BC30" s="146"/>
      <c r="BD30" s="146"/>
      <c r="BE30" s="146"/>
      <c r="BF30" s="146"/>
      <c r="BG30" s="146"/>
      <c r="BH30" s="146"/>
    </row>
    <row r="31" spans="1:60" ht="33.75" outlineLevel="1" x14ac:dyDescent="0.2">
      <c r="A31" s="165">
        <v>14</v>
      </c>
      <c r="B31" s="166" t="s">
        <v>180</v>
      </c>
      <c r="C31" s="174" t="s">
        <v>181</v>
      </c>
      <c r="D31" s="167" t="s">
        <v>139</v>
      </c>
      <c r="E31" s="168">
        <v>95.70335</v>
      </c>
      <c r="F31" s="169"/>
      <c r="G31" s="170">
        <f>ROUND(E31*F31,2)</f>
        <v>0</v>
      </c>
      <c r="H31" s="169">
        <v>0</v>
      </c>
      <c r="I31" s="170">
        <f>ROUND(E31*H31,2)</f>
        <v>0</v>
      </c>
      <c r="J31" s="169">
        <v>2885</v>
      </c>
      <c r="K31" s="170">
        <f>ROUND(E31*J31,2)</f>
        <v>276104.15999999997</v>
      </c>
      <c r="L31" s="170">
        <v>21</v>
      </c>
      <c r="M31" s="170">
        <f>G31*(1+L31/100)</f>
        <v>0</v>
      </c>
      <c r="N31" s="168">
        <v>5.2500000000000003E-3</v>
      </c>
      <c r="O31" s="168">
        <f>ROUND(E31*N31,2)</f>
        <v>0.5</v>
      </c>
      <c r="P31" s="168">
        <v>0</v>
      </c>
      <c r="Q31" s="168">
        <f>ROUND(E31*P31,2)</f>
        <v>0</v>
      </c>
      <c r="R31" s="170"/>
      <c r="S31" s="170" t="s">
        <v>163</v>
      </c>
      <c r="T31" s="171" t="s">
        <v>111</v>
      </c>
      <c r="U31" s="156">
        <v>1.57</v>
      </c>
      <c r="V31" s="156">
        <f>ROUND(E31*U31,2)</f>
        <v>150.25</v>
      </c>
      <c r="W31" s="156"/>
      <c r="X31" s="156" t="s">
        <v>140</v>
      </c>
      <c r="Y31" s="156" t="s">
        <v>112</v>
      </c>
      <c r="Z31" s="146"/>
      <c r="AA31" s="146"/>
      <c r="AB31" s="146"/>
      <c r="AC31" s="146"/>
      <c r="AD31" s="146"/>
      <c r="AE31" s="146"/>
      <c r="AF31" s="146"/>
      <c r="AG31" s="146" t="s">
        <v>141</v>
      </c>
      <c r="AH31" s="146"/>
      <c r="AI31" s="146"/>
      <c r="AJ31" s="146"/>
      <c r="AK31" s="146"/>
      <c r="AL31" s="146"/>
      <c r="AM31" s="146"/>
      <c r="AN31" s="146"/>
      <c r="AO31" s="146"/>
      <c r="AP31" s="146"/>
      <c r="AQ31" s="146"/>
      <c r="AR31" s="146"/>
      <c r="AS31" s="146"/>
      <c r="AT31" s="146"/>
      <c r="AU31" s="146"/>
      <c r="AV31" s="146"/>
      <c r="AW31" s="146"/>
      <c r="AX31" s="146"/>
      <c r="AY31" s="146"/>
      <c r="AZ31" s="146"/>
      <c r="BA31" s="146"/>
      <c r="BB31" s="146"/>
      <c r="BC31" s="146"/>
      <c r="BD31" s="146"/>
      <c r="BE31" s="146"/>
      <c r="BF31" s="146"/>
      <c r="BG31" s="146"/>
      <c r="BH31" s="146"/>
    </row>
    <row r="32" spans="1:60" outlineLevel="2" x14ac:dyDescent="0.2">
      <c r="A32" s="153"/>
      <c r="B32" s="154"/>
      <c r="C32" s="443" t="s">
        <v>182</v>
      </c>
      <c r="D32" s="444"/>
      <c r="E32" s="444"/>
      <c r="F32" s="444"/>
      <c r="G32" s="444"/>
      <c r="H32" s="156"/>
      <c r="I32" s="156"/>
      <c r="J32" s="156"/>
      <c r="K32" s="156"/>
      <c r="L32" s="156"/>
      <c r="M32" s="156"/>
      <c r="N32" s="155"/>
      <c r="O32" s="155"/>
      <c r="P32" s="155"/>
      <c r="Q32" s="155"/>
      <c r="R32" s="156"/>
      <c r="S32" s="156"/>
      <c r="T32" s="156"/>
      <c r="U32" s="156"/>
      <c r="V32" s="156"/>
      <c r="W32" s="156"/>
      <c r="X32" s="156"/>
      <c r="Y32" s="156"/>
      <c r="Z32" s="146"/>
      <c r="AA32" s="146"/>
      <c r="AB32" s="146"/>
      <c r="AC32" s="146"/>
      <c r="AD32" s="146"/>
      <c r="AE32" s="146"/>
      <c r="AF32" s="146"/>
      <c r="AG32" s="146" t="s">
        <v>115</v>
      </c>
      <c r="AH32" s="146"/>
      <c r="AI32" s="146"/>
      <c r="AJ32" s="146"/>
      <c r="AK32" s="146"/>
      <c r="AL32" s="146"/>
      <c r="AM32" s="146"/>
      <c r="AN32" s="146"/>
      <c r="AO32" s="146"/>
      <c r="AP32" s="146"/>
      <c r="AQ32" s="146"/>
      <c r="AR32" s="146"/>
      <c r="AS32" s="146"/>
      <c r="AT32" s="146"/>
      <c r="AU32" s="146"/>
      <c r="AV32" s="146"/>
      <c r="AW32" s="146"/>
      <c r="AX32" s="146"/>
      <c r="AY32" s="146"/>
      <c r="AZ32" s="146"/>
      <c r="BA32" s="146"/>
      <c r="BB32" s="146"/>
      <c r="BC32" s="146"/>
      <c r="BD32" s="146"/>
      <c r="BE32" s="146"/>
      <c r="BF32" s="146"/>
      <c r="BG32" s="146"/>
      <c r="BH32" s="146"/>
    </row>
    <row r="33" spans="1:60" outlineLevel="2" x14ac:dyDescent="0.2">
      <c r="A33" s="153"/>
      <c r="B33" s="154"/>
      <c r="C33" s="188" t="s">
        <v>183</v>
      </c>
      <c r="D33" s="178"/>
      <c r="E33" s="179">
        <v>12.44333</v>
      </c>
      <c r="F33" s="156"/>
      <c r="G33" s="156"/>
      <c r="H33" s="156"/>
      <c r="I33" s="156"/>
      <c r="J33" s="156"/>
      <c r="K33" s="156"/>
      <c r="L33" s="156"/>
      <c r="M33" s="156"/>
      <c r="N33" s="155"/>
      <c r="O33" s="155"/>
      <c r="P33" s="155"/>
      <c r="Q33" s="155"/>
      <c r="R33" s="156"/>
      <c r="S33" s="156"/>
      <c r="T33" s="156"/>
      <c r="U33" s="156"/>
      <c r="V33" s="156"/>
      <c r="W33" s="156"/>
      <c r="X33" s="156"/>
      <c r="Y33" s="156"/>
      <c r="Z33" s="146"/>
      <c r="AA33" s="146"/>
      <c r="AB33" s="146"/>
      <c r="AC33" s="146"/>
      <c r="AD33" s="146"/>
      <c r="AE33" s="146"/>
      <c r="AF33" s="146"/>
      <c r="AG33" s="146" t="s">
        <v>145</v>
      </c>
      <c r="AH33" s="146">
        <v>0</v>
      </c>
      <c r="AI33" s="146"/>
      <c r="AJ33" s="146"/>
      <c r="AK33" s="146"/>
      <c r="AL33" s="146"/>
      <c r="AM33" s="146"/>
      <c r="AN33" s="146"/>
      <c r="AO33" s="146"/>
      <c r="AP33" s="146"/>
      <c r="AQ33" s="146"/>
      <c r="AR33" s="146"/>
      <c r="AS33" s="146"/>
      <c r="AT33" s="146"/>
      <c r="AU33" s="146"/>
      <c r="AV33" s="146"/>
      <c r="AW33" s="146"/>
      <c r="AX33" s="146"/>
      <c r="AY33" s="146"/>
      <c r="AZ33" s="146"/>
      <c r="BA33" s="146"/>
      <c r="BB33" s="146"/>
      <c r="BC33" s="146"/>
      <c r="BD33" s="146"/>
      <c r="BE33" s="146"/>
      <c r="BF33" s="146"/>
      <c r="BG33" s="146"/>
      <c r="BH33" s="146"/>
    </row>
    <row r="34" spans="1:60" outlineLevel="3" x14ac:dyDescent="0.2">
      <c r="A34" s="153"/>
      <c r="B34" s="154"/>
      <c r="C34" s="188" t="s">
        <v>184</v>
      </c>
      <c r="D34" s="178"/>
      <c r="E34" s="179">
        <v>12.273899999999999</v>
      </c>
      <c r="F34" s="156"/>
      <c r="G34" s="156"/>
      <c r="H34" s="156"/>
      <c r="I34" s="156"/>
      <c r="J34" s="156"/>
      <c r="K34" s="156"/>
      <c r="L34" s="156"/>
      <c r="M34" s="156"/>
      <c r="N34" s="155"/>
      <c r="O34" s="155"/>
      <c r="P34" s="155"/>
      <c r="Q34" s="155"/>
      <c r="R34" s="156"/>
      <c r="S34" s="156"/>
      <c r="T34" s="156"/>
      <c r="U34" s="156"/>
      <c r="V34" s="156"/>
      <c r="W34" s="156"/>
      <c r="X34" s="156"/>
      <c r="Y34" s="156"/>
      <c r="Z34" s="146"/>
      <c r="AA34" s="146"/>
      <c r="AB34" s="146"/>
      <c r="AC34" s="146"/>
      <c r="AD34" s="146"/>
      <c r="AE34" s="146"/>
      <c r="AF34" s="146"/>
      <c r="AG34" s="146" t="s">
        <v>145</v>
      </c>
      <c r="AH34" s="146">
        <v>0</v>
      </c>
      <c r="AI34" s="146"/>
      <c r="AJ34" s="146"/>
      <c r="AK34" s="146"/>
      <c r="AL34" s="146"/>
      <c r="AM34" s="146"/>
      <c r="AN34" s="146"/>
      <c r="AO34" s="146"/>
      <c r="AP34" s="146"/>
      <c r="AQ34" s="146"/>
      <c r="AR34" s="146"/>
      <c r="AS34" s="146"/>
      <c r="AT34" s="146"/>
      <c r="AU34" s="146"/>
      <c r="AV34" s="146"/>
      <c r="AW34" s="146"/>
      <c r="AX34" s="146"/>
      <c r="AY34" s="146"/>
      <c r="AZ34" s="146"/>
      <c r="BA34" s="146"/>
      <c r="BB34" s="146"/>
      <c r="BC34" s="146"/>
      <c r="BD34" s="146"/>
      <c r="BE34" s="146"/>
      <c r="BF34" s="146"/>
      <c r="BG34" s="146"/>
      <c r="BH34" s="146"/>
    </row>
    <row r="35" spans="1:60" outlineLevel="3" x14ac:dyDescent="0.2">
      <c r="A35" s="153"/>
      <c r="B35" s="154"/>
      <c r="C35" s="188" t="s">
        <v>185</v>
      </c>
      <c r="D35" s="178"/>
      <c r="E35" s="179">
        <v>22.373999999999999</v>
      </c>
      <c r="F35" s="156"/>
      <c r="G35" s="156"/>
      <c r="H35" s="156"/>
      <c r="I35" s="156"/>
      <c r="J35" s="156"/>
      <c r="K35" s="156"/>
      <c r="L35" s="156"/>
      <c r="M35" s="156"/>
      <c r="N35" s="155"/>
      <c r="O35" s="155"/>
      <c r="P35" s="155"/>
      <c r="Q35" s="155"/>
      <c r="R35" s="156"/>
      <c r="S35" s="156"/>
      <c r="T35" s="156"/>
      <c r="U35" s="156"/>
      <c r="V35" s="156"/>
      <c r="W35" s="156"/>
      <c r="X35" s="156"/>
      <c r="Y35" s="156"/>
      <c r="Z35" s="146"/>
      <c r="AA35" s="146"/>
      <c r="AB35" s="146"/>
      <c r="AC35" s="146"/>
      <c r="AD35" s="146"/>
      <c r="AE35" s="146"/>
      <c r="AF35" s="146"/>
      <c r="AG35" s="146" t="s">
        <v>145</v>
      </c>
      <c r="AH35" s="146">
        <v>0</v>
      </c>
      <c r="AI35" s="146"/>
      <c r="AJ35" s="146"/>
      <c r="AK35" s="146"/>
      <c r="AL35" s="146"/>
      <c r="AM35" s="146"/>
      <c r="AN35" s="146"/>
      <c r="AO35" s="146"/>
      <c r="AP35" s="146"/>
      <c r="AQ35" s="146"/>
      <c r="AR35" s="146"/>
      <c r="AS35" s="146"/>
      <c r="AT35" s="146"/>
      <c r="AU35" s="146"/>
      <c r="AV35" s="146"/>
      <c r="AW35" s="146"/>
      <c r="AX35" s="146"/>
      <c r="AY35" s="146"/>
      <c r="AZ35" s="146"/>
      <c r="BA35" s="146"/>
      <c r="BB35" s="146"/>
      <c r="BC35" s="146"/>
      <c r="BD35" s="146"/>
      <c r="BE35" s="146"/>
      <c r="BF35" s="146"/>
      <c r="BG35" s="146"/>
      <c r="BH35" s="146"/>
    </row>
    <row r="36" spans="1:60" outlineLevel="3" x14ac:dyDescent="0.2">
      <c r="A36" s="153"/>
      <c r="B36" s="154"/>
      <c r="C36" s="188" t="s">
        <v>186</v>
      </c>
      <c r="D36" s="178"/>
      <c r="E36" s="179">
        <v>4.0820499999999997</v>
      </c>
      <c r="F36" s="156"/>
      <c r="G36" s="156"/>
      <c r="H36" s="156"/>
      <c r="I36" s="156"/>
      <c r="J36" s="156"/>
      <c r="K36" s="156"/>
      <c r="L36" s="156"/>
      <c r="M36" s="156"/>
      <c r="N36" s="155"/>
      <c r="O36" s="155"/>
      <c r="P36" s="155"/>
      <c r="Q36" s="155"/>
      <c r="R36" s="156"/>
      <c r="S36" s="156"/>
      <c r="T36" s="156"/>
      <c r="U36" s="156"/>
      <c r="V36" s="156"/>
      <c r="W36" s="156"/>
      <c r="X36" s="156"/>
      <c r="Y36" s="156"/>
      <c r="Z36" s="146"/>
      <c r="AA36" s="146"/>
      <c r="AB36" s="146"/>
      <c r="AC36" s="146"/>
      <c r="AD36" s="146"/>
      <c r="AE36" s="146"/>
      <c r="AF36" s="146"/>
      <c r="AG36" s="146" t="s">
        <v>145</v>
      </c>
      <c r="AH36" s="146">
        <v>0</v>
      </c>
      <c r="AI36" s="146"/>
      <c r="AJ36" s="146"/>
      <c r="AK36" s="146"/>
      <c r="AL36" s="146"/>
      <c r="AM36" s="146"/>
      <c r="AN36" s="146"/>
      <c r="AO36" s="146"/>
      <c r="AP36" s="146"/>
      <c r="AQ36" s="146"/>
      <c r="AR36" s="146"/>
      <c r="AS36" s="146"/>
      <c r="AT36" s="146"/>
      <c r="AU36" s="146"/>
      <c r="AV36" s="146"/>
      <c r="AW36" s="146"/>
      <c r="AX36" s="146"/>
      <c r="AY36" s="146"/>
      <c r="AZ36" s="146"/>
      <c r="BA36" s="146"/>
      <c r="BB36" s="146"/>
      <c r="BC36" s="146"/>
      <c r="BD36" s="146"/>
      <c r="BE36" s="146"/>
      <c r="BF36" s="146"/>
      <c r="BG36" s="146"/>
      <c r="BH36" s="146"/>
    </row>
    <row r="37" spans="1:60" outlineLevel="3" x14ac:dyDescent="0.2">
      <c r="A37" s="153"/>
      <c r="B37" s="154"/>
      <c r="C37" s="188" t="s">
        <v>187</v>
      </c>
      <c r="D37" s="178"/>
      <c r="E37" s="179">
        <v>8.7445799999999991</v>
      </c>
      <c r="F37" s="156"/>
      <c r="G37" s="156"/>
      <c r="H37" s="156"/>
      <c r="I37" s="156"/>
      <c r="J37" s="156"/>
      <c r="K37" s="156"/>
      <c r="L37" s="156"/>
      <c r="M37" s="156"/>
      <c r="N37" s="155"/>
      <c r="O37" s="155"/>
      <c r="P37" s="155"/>
      <c r="Q37" s="155"/>
      <c r="R37" s="156"/>
      <c r="S37" s="156"/>
      <c r="T37" s="156"/>
      <c r="U37" s="156"/>
      <c r="V37" s="156"/>
      <c r="W37" s="156"/>
      <c r="X37" s="156"/>
      <c r="Y37" s="156"/>
      <c r="Z37" s="146"/>
      <c r="AA37" s="146"/>
      <c r="AB37" s="146"/>
      <c r="AC37" s="146"/>
      <c r="AD37" s="146"/>
      <c r="AE37" s="146"/>
      <c r="AF37" s="146"/>
      <c r="AG37" s="146" t="s">
        <v>145</v>
      </c>
      <c r="AH37" s="146">
        <v>0</v>
      </c>
      <c r="AI37" s="146"/>
      <c r="AJ37" s="146"/>
      <c r="AK37" s="146"/>
      <c r="AL37" s="146"/>
      <c r="AM37" s="146"/>
      <c r="AN37" s="146"/>
      <c r="AO37" s="146"/>
      <c r="AP37" s="146"/>
      <c r="AQ37" s="146"/>
      <c r="AR37" s="146"/>
      <c r="AS37" s="146"/>
      <c r="AT37" s="146"/>
      <c r="AU37" s="146"/>
      <c r="AV37" s="146"/>
      <c r="AW37" s="146"/>
      <c r="AX37" s="146"/>
      <c r="AY37" s="146"/>
      <c r="AZ37" s="146"/>
      <c r="BA37" s="146"/>
      <c r="BB37" s="146"/>
      <c r="BC37" s="146"/>
      <c r="BD37" s="146"/>
      <c r="BE37" s="146"/>
      <c r="BF37" s="146"/>
      <c r="BG37" s="146"/>
      <c r="BH37" s="146"/>
    </row>
    <row r="38" spans="1:60" outlineLevel="3" x14ac:dyDescent="0.2">
      <c r="A38" s="153"/>
      <c r="B38" s="154"/>
      <c r="C38" s="188" t="s">
        <v>188</v>
      </c>
      <c r="D38" s="178"/>
      <c r="E38" s="179">
        <v>2.4517500000000001</v>
      </c>
      <c r="F38" s="156"/>
      <c r="G38" s="156"/>
      <c r="H38" s="156"/>
      <c r="I38" s="156"/>
      <c r="J38" s="156"/>
      <c r="K38" s="156"/>
      <c r="L38" s="156"/>
      <c r="M38" s="156"/>
      <c r="N38" s="155"/>
      <c r="O38" s="155"/>
      <c r="P38" s="155"/>
      <c r="Q38" s="155"/>
      <c r="R38" s="156"/>
      <c r="S38" s="156"/>
      <c r="T38" s="156"/>
      <c r="U38" s="156"/>
      <c r="V38" s="156"/>
      <c r="W38" s="156"/>
      <c r="X38" s="156"/>
      <c r="Y38" s="156"/>
      <c r="Z38" s="146"/>
      <c r="AA38" s="146"/>
      <c r="AB38" s="146"/>
      <c r="AC38" s="146"/>
      <c r="AD38" s="146"/>
      <c r="AE38" s="146"/>
      <c r="AF38" s="146"/>
      <c r="AG38" s="146" t="s">
        <v>145</v>
      </c>
      <c r="AH38" s="146">
        <v>0</v>
      </c>
      <c r="AI38" s="146"/>
      <c r="AJ38" s="146"/>
      <c r="AK38" s="146"/>
      <c r="AL38" s="146"/>
      <c r="AM38" s="146"/>
      <c r="AN38" s="146"/>
      <c r="AO38" s="146"/>
      <c r="AP38" s="146"/>
      <c r="AQ38" s="146"/>
      <c r="AR38" s="146"/>
      <c r="AS38" s="146"/>
      <c r="AT38" s="146"/>
      <c r="AU38" s="146"/>
      <c r="AV38" s="146"/>
      <c r="AW38" s="146"/>
      <c r="AX38" s="146"/>
      <c r="AY38" s="146"/>
      <c r="AZ38" s="146"/>
      <c r="BA38" s="146"/>
      <c r="BB38" s="146"/>
      <c r="BC38" s="146"/>
      <c r="BD38" s="146"/>
      <c r="BE38" s="146"/>
      <c r="BF38" s="146"/>
      <c r="BG38" s="146"/>
      <c r="BH38" s="146"/>
    </row>
    <row r="39" spans="1:60" outlineLevel="3" x14ac:dyDescent="0.2">
      <c r="A39" s="153"/>
      <c r="B39" s="154"/>
      <c r="C39" s="188" t="s">
        <v>189</v>
      </c>
      <c r="D39" s="178"/>
      <c r="E39" s="179">
        <v>17.940000000000001</v>
      </c>
      <c r="F39" s="156"/>
      <c r="G39" s="156"/>
      <c r="H39" s="156"/>
      <c r="I39" s="156"/>
      <c r="J39" s="156"/>
      <c r="K39" s="156"/>
      <c r="L39" s="156"/>
      <c r="M39" s="156"/>
      <c r="N39" s="155"/>
      <c r="O39" s="155"/>
      <c r="P39" s="155"/>
      <c r="Q39" s="155"/>
      <c r="R39" s="156"/>
      <c r="S39" s="156"/>
      <c r="T39" s="156"/>
      <c r="U39" s="156"/>
      <c r="V39" s="156"/>
      <c r="W39" s="156"/>
      <c r="X39" s="156"/>
      <c r="Y39" s="156"/>
      <c r="Z39" s="146"/>
      <c r="AA39" s="146"/>
      <c r="AB39" s="146"/>
      <c r="AC39" s="146"/>
      <c r="AD39" s="146"/>
      <c r="AE39" s="146"/>
      <c r="AF39" s="146"/>
      <c r="AG39" s="146" t="s">
        <v>145</v>
      </c>
      <c r="AH39" s="146">
        <v>0</v>
      </c>
      <c r="AI39" s="146"/>
      <c r="AJ39" s="146"/>
      <c r="AK39" s="146"/>
      <c r="AL39" s="146"/>
      <c r="AM39" s="146"/>
      <c r="AN39" s="146"/>
      <c r="AO39" s="146"/>
      <c r="AP39" s="146"/>
      <c r="AQ39" s="146"/>
      <c r="AR39" s="146"/>
      <c r="AS39" s="146"/>
      <c r="AT39" s="146"/>
      <c r="AU39" s="146"/>
      <c r="AV39" s="146"/>
      <c r="AW39" s="146"/>
      <c r="AX39" s="146"/>
      <c r="AY39" s="146"/>
      <c r="AZ39" s="146"/>
      <c r="BA39" s="146"/>
      <c r="BB39" s="146"/>
      <c r="BC39" s="146"/>
      <c r="BD39" s="146"/>
      <c r="BE39" s="146"/>
      <c r="BF39" s="146"/>
      <c r="BG39" s="146"/>
      <c r="BH39" s="146"/>
    </row>
    <row r="40" spans="1:60" outlineLevel="3" x14ac:dyDescent="0.2">
      <c r="A40" s="153"/>
      <c r="B40" s="154"/>
      <c r="C40" s="188" t="s">
        <v>190</v>
      </c>
      <c r="D40" s="178"/>
      <c r="E40" s="179">
        <v>3.9826299999999999</v>
      </c>
      <c r="F40" s="156"/>
      <c r="G40" s="156"/>
      <c r="H40" s="156"/>
      <c r="I40" s="156"/>
      <c r="J40" s="156"/>
      <c r="K40" s="156"/>
      <c r="L40" s="156"/>
      <c r="M40" s="156"/>
      <c r="N40" s="155"/>
      <c r="O40" s="155"/>
      <c r="P40" s="155"/>
      <c r="Q40" s="155"/>
      <c r="R40" s="156"/>
      <c r="S40" s="156"/>
      <c r="T40" s="156"/>
      <c r="U40" s="156"/>
      <c r="V40" s="156"/>
      <c r="W40" s="156"/>
      <c r="X40" s="156"/>
      <c r="Y40" s="156"/>
      <c r="Z40" s="146"/>
      <c r="AA40" s="146"/>
      <c r="AB40" s="146"/>
      <c r="AC40" s="146"/>
      <c r="AD40" s="146"/>
      <c r="AE40" s="146"/>
      <c r="AF40" s="146"/>
      <c r="AG40" s="146" t="s">
        <v>145</v>
      </c>
      <c r="AH40" s="146">
        <v>0</v>
      </c>
      <c r="AI40" s="146"/>
      <c r="AJ40" s="146"/>
      <c r="AK40" s="146"/>
      <c r="AL40" s="146"/>
      <c r="AM40" s="146"/>
      <c r="AN40" s="146"/>
      <c r="AO40" s="146"/>
      <c r="AP40" s="146"/>
      <c r="AQ40" s="146"/>
      <c r="AR40" s="146"/>
      <c r="AS40" s="146"/>
      <c r="AT40" s="146"/>
      <c r="AU40" s="146"/>
      <c r="AV40" s="146"/>
      <c r="AW40" s="146"/>
      <c r="AX40" s="146"/>
      <c r="AY40" s="146"/>
      <c r="AZ40" s="146"/>
      <c r="BA40" s="146"/>
      <c r="BB40" s="146"/>
      <c r="BC40" s="146"/>
      <c r="BD40" s="146"/>
      <c r="BE40" s="146"/>
      <c r="BF40" s="146"/>
      <c r="BG40" s="146"/>
      <c r="BH40" s="146"/>
    </row>
    <row r="41" spans="1:60" outlineLevel="3" x14ac:dyDescent="0.2">
      <c r="A41" s="153"/>
      <c r="B41" s="154"/>
      <c r="C41" s="188" t="s">
        <v>191</v>
      </c>
      <c r="D41" s="178"/>
      <c r="E41" s="179">
        <v>8.92788</v>
      </c>
      <c r="F41" s="156"/>
      <c r="G41" s="156"/>
      <c r="H41" s="156"/>
      <c r="I41" s="156"/>
      <c r="J41" s="156"/>
      <c r="K41" s="156"/>
      <c r="L41" s="156"/>
      <c r="M41" s="156"/>
      <c r="N41" s="155"/>
      <c r="O41" s="155"/>
      <c r="P41" s="155"/>
      <c r="Q41" s="155"/>
      <c r="R41" s="156"/>
      <c r="S41" s="156"/>
      <c r="T41" s="156"/>
      <c r="U41" s="156"/>
      <c r="V41" s="156"/>
      <c r="W41" s="156"/>
      <c r="X41" s="156"/>
      <c r="Y41" s="156"/>
      <c r="Z41" s="146"/>
      <c r="AA41" s="146"/>
      <c r="AB41" s="146"/>
      <c r="AC41" s="146"/>
      <c r="AD41" s="146"/>
      <c r="AE41" s="146"/>
      <c r="AF41" s="146"/>
      <c r="AG41" s="146" t="s">
        <v>145</v>
      </c>
      <c r="AH41" s="146">
        <v>0</v>
      </c>
      <c r="AI41" s="146"/>
      <c r="AJ41" s="146"/>
      <c r="AK41" s="146"/>
      <c r="AL41" s="146"/>
      <c r="AM41" s="146"/>
      <c r="AN41" s="146"/>
      <c r="AO41" s="146"/>
      <c r="AP41" s="146"/>
      <c r="AQ41" s="146"/>
      <c r="AR41" s="146"/>
      <c r="AS41" s="146"/>
      <c r="AT41" s="146"/>
      <c r="AU41" s="146"/>
      <c r="AV41" s="146"/>
      <c r="AW41" s="146"/>
      <c r="AX41" s="146"/>
      <c r="AY41" s="146"/>
      <c r="AZ41" s="146"/>
      <c r="BA41" s="146"/>
      <c r="BB41" s="146"/>
      <c r="BC41" s="146"/>
      <c r="BD41" s="146"/>
      <c r="BE41" s="146"/>
      <c r="BF41" s="146"/>
      <c r="BG41" s="146"/>
      <c r="BH41" s="146"/>
    </row>
    <row r="42" spans="1:60" outlineLevel="3" x14ac:dyDescent="0.2">
      <c r="A42" s="153"/>
      <c r="B42" s="154"/>
      <c r="C42" s="188" t="s">
        <v>192</v>
      </c>
      <c r="D42" s="178"/>
      <c r="E42" s="179">
        <v>2.48325</v>
      </c>
      <c r="F42" s="156"/>
      <c r="G42" s="156"/>
      <c r="H42" s="156"/>
      <c r="I42" s="156"/>
      <c r="J42" s="156"/>
      <c r="K42" s="156"/>
      <c r="L42" s="156"/>
      <c r="M42" s="156"/>
      <c r="N42" s="155"/>
      <c r="O42" s="155"/>
      <c r="P42" s="155"/>
      <c r="Q42" s="155"/>
      <c r="R42" s="156"/>
      <c r="S42" s="156"/>
      <c r="T42" s="156"/>
      <c r="U42" s="156"/>
      <c r="V42" s="156"/>
      <c r="W42" s="156"/>
      <c r="X42" s="156"/>
      <c r="Y42" s="156"/>
      <c r="Z42" s="146"/>
      <c r="AA42" s="146"/>
      <c r="AB42" s="146"/>
      <c r="AC42" s="146"/>
      <c r="AD42" s="146"/>
      <c r="AE42" s="146"/>
      <c r="AF42" s="146"/>
      <c r="AG42" s="146" t="s">
        <v>145</v>
      </c>
      <c r="AH42" s="146">
        <v>0</v>
      </c>
      <c r="AI42" s="146"/>
      <c r="AJ42" s="146"/>
      <c r="AK42" s="146"/>
      <c r="AL42" s="146"/>
      <c r="AM42" s="146"/>
      <c r="AN42" s="146"/>
      <c r="AO42" s="146"/>
      <c r="AP42" s="146"/>
      <c r="AQ42" s="146"/>
      <c r="AR42" s="146"/>
      <c r="AS42" s="146"/>
      <c r="AT42" s="146"/>
      <c r="AU42" s="146"/>
      <c r="AV42" s="146"/>
      <c r="AW42" s="146"/>
      <c r="AX42" s="146"/>
      <c r="AY42" s="146"/>
      <c r="AZ42" s="146"/>
      <c r="BA42" s="146"/>
      <c r="BB42" s="146"/>
      <c r="BC42" s="146"/>
      <c r="BD42" s="146"/>
      <c r="BE42" s="146"/>
      <c r="BF42" s="146"/>
      <c r="BG42" s="146"/>
      <c r="BH42" s="146"/>
    </row>
    <row r="43" spans="1:60" ht="22.5" outlineLevel="1" x14ac:dyDescent="0.2">
      <c r="A43" s="180">
        <v>15</v>
      </c>
      <c r="B43" s="181" t="s">
        <v>193</v>
      </c>
      <c r="C43" s="187" t="s">
        <v>194</v>
      </c>
      <c r="D43" s="182" t="s">
        <v>162</v>
      </c>
      <c r="E43" s="183">
        <v>6</v>
      </c>
      <c r="F43" s="184"/>
      <c r="G43" s="185">
        <f>ROUND(E43*F43,2)</f>
        <v>0</v>
      </c>
      <c r="H43" s="184">
        <v>0</v>
      </c>
      <c r="I43" s="185">
        <f>ROUND(E43*H43,2)</f>
        <v>0</v>
      </c>
      <c r="J43" s="184">
        <v>1500</v>
      </c>
      <c r="K43" s="185">
        <f>ROUND(E43*J43,2)</f>
        <v>9000</v>
      </c>
      <c r="L43" s="185">
        <v>21</v>
      </c>
      <c r="M43" s="185">
        <f>G43*(1+L43/100)</f>
        <v>0</v>
      </c>
      <c r="N43" s="183">
        <v>0</v>
      </c>
      <c r="O43" s="183">
        <f>ROUND(E43*N43,2)</f>
        <v>0</v>
      </c>
      <c r="P43" s="183">
        <v>0</v>
      </c>
      <c r="Q43" s="183">
        <f>ROUND(E43*P43,2)</f>
        <v>0</v>
      </c>
      <c r="R43" s="185"/>
      <c r="S43" s="185" t="s">
        <v>163</v>
      </c>
      <c r="T43" s="186" t="s">
        <v>111</v>
      </c>
      <c r="U43" s="156">
        <v>0</v>
      </c>
      <c r="V43" s="156">
        <f>ROUND(E43*U43,2)</f>
        <v>0</v>
      </c>
      <c r="W43" s="156"/>
      <c r="X43" s="156" t="s">
        <v>140</v>
      </c>
      <c r="Y43" s="156" t="s">
        <v>112</v>
      </c>
      <c r="Z43" s="146"/>
      <c r="AA43" s="146"/>
      <c r="AB43" s="146"/>
      <c r="AC43" s="146"/>
      <c r="AD43" s="146"/>
      <c r="AE43" s="146"/>
      <c r="AF43" s="146"/>
      <c r="AG43" s="146" t="s">
        <v>141</v>
      </c>
      <c r="AH43" s="146"/>
      <c r="AI43" s="146"/>
      <c r="AJ43" s="146"/>
      <c r="AK43" s="146"/>
      <c r="AL43" s="146"/>
      <c r="AM43" s="146"/>
      <c r="AN43" s="146"/>
      <c r="AO43" s="146"/>
      <c r="AP43" s="146"/>
      <c r="AQ43" s="146"/>
      <c r="AR43" s="146"/>
      <c r="AS43" s="146"/>
      <c r="AT43" s="146"/>
      <c r="AU43" s="146"/>
      <c r="AV43" s="146"/>
      <c r="AW43" s="146"/>
      <c r="AX43" s="146"/>
      <c r="AY43" s="146"/>
      <c r="AZ43" s="146"/>
      <c r="BA43" s="146"/>
      <c r="BB43" s="146"/>
      <c r="BC43" s="146"/>
      <c r="BD43" s="146"/>
      <c r="BE43" s="146"/>
      <c r="BF43" s="146"/>
      <c r="BG43" s="146"/>
      <c r="BH43" s="146"/>
    </row>
    <row r="44" spans="1:60" ht="33.75" outlineLevel="1" x14ac:dyDescent="0.2">
      <c r="A44" s="165">
        <v>16</v>
      </c>
      <c r="B44" s="166" t="s">
        <v>195</v>
      </c>
      <c r="C44" s="174" t="s">
        <v>196</v>
      </c>
      <c r="D44" s="167" t="s">
        <v>139</v>
      </c>
      <c r="E44" s="168">
        <v>44</v>
      </c>
      <c r="F44" s="169"/>
      <c r="G44" s="170">
        <f>ROUND(E44*F44,2)</f>
        <v>0</v>
      </c>
      <c r="H44" s="169">
        <v>0</v>
      </c>
      <c r="I44" s="170">
        <f>ROUND(E44*H44,2)</f>
        <v>0</v>
      </c>
      <c r="J44" s="169">
        <v>250</v>
      </c>
      <c r="K44" s="170">
        <f>ROUND(E44*J44,2)</f>
        <v>11000</v>
      </c>
      <c r="L44" s="170">
        <v>21</v>
      </c>
      <c r="M44" s="170">
        <f>G44*(1+L44/100)</f>
        <v>0</v>
      </c>
      <c r="N44" s="168">
        <v>0</v>
      </c>
      <c r="O44" s="168">
        <f>ROUND(E44*N44,2)</f>
        <v>0</v>
      </c>
      <c r="P44" s="168">
        <v>5.0000000000000001E-3</v>
      </c>
      <c r="Q44" s="168">
        <f>ROUND(E44*P44,2)</f>
        <v>0.22</v>
      </c>
      <c r="R44" s="170"/>
      <c r="S44" s="170" t="s">
        <v>163</v>
      </c>
      <c r="T44" s="171" t="s">
        <v>111</v>
      </c>
      <c r="U44" s="156">
        <v>0.51</v>
      </c>
      <c r="V44" s="156">
        <f>ROUND(E44*U44,2)</f>
        <v>22.44</v>
      </c>
      <c r="W44" s="156"/>
      <c r="X44" s="156" t="s">
        <v>140</v>
      </c>
      <c r="Y44" s="156" t="s">
        <v>112</v>
      </c>
      <c r="Z44" s="146"/>
      <c r="AA44" s="146"/>
      <c r="AB44" s="146"/>
      <c r="AC44" s="146"/>
      <c r="AD44" s="146"/>
      <c r="AE44" s="146"/>
      <c r="AF44" s="146"/>
      <c r="AG44" s="146" t="s">
        <v>141</v>
      </c>
      <c r="AH44" s="146"/>
      <c r="AI44" s="146"/>
      <c r="AJ44" s="146"/>
      <c r="AK44" s="146"/>
      <c r="AL44" s="146"/>
      <c r="AM44" s="146"/>
      <c r="AN44" s="146"/>
      <c r="AO44" s="146"/>
      <c r="AP44" s="146"/>
      <c r="AQ44" s="146"/>
      <c r="AR44" s="146"/>
      <c r="AS44" s="146"/>
      <c r="AT44" s="146"/>
      <c r="AU44" s="146"/>
      <c r="AV44" s="146"/>
      <c r="AW44" s="146"/>
      <c r="AX44" s="146"/>
      <c r="AY44" s="146"/>
      <c r="AZ44" s="146"/>
      <c r="BA44" s="146"/>
      <c r="BB44" s="146"/>
      <c r="BC44" s="146"/>
      <c r="BD44" s="146"/>
      <c r="BE44" s="146"/>
      <c r="BF44" s="146"/>
      <c r="BG44" s="146"/>
      <c r="BH44" s="146"/>
    </row>
    <row r="45" spans="1:60" outlineLevel="2" x14ac:dyDescent="0.2">
      <c r="A45" s="153"/>
      <c r="B45" s="154"/>
      <c r="C45" s="188" t="s">
        <v>197</v>
      </c>
      <c r="D45" s="178"/>
      <c r="E45" s="179">
        <v>26</v>
      </c>
      <c r="F45" s="156"/>
      <c r="G45" s="156"/>
      <c r="H45" s="156"/>
      <c r="I45" s="156"/>
      <c r="J45" s="156"/>
      <c r="K45" s="156"/>
      <c r="L45" s="156"/>
      <c r="M45" s="156"/>
      <c r="N45" s="155"/>
      <c r="O45" s="155"/>
      <c r="P45" s="155"/>
      <c r="Q45" s="155"/>
      <c r="R45" s="156"/>
      <c r="S45" s="156"/>
      <c r="T45" s="156"/>
      <c r="U45" s="156"/>
      <c r="V45" s="156"/>
      <c r="W45" s="156"/>
      <c r="X45" s="156"/>
      <c r="Y45" s="156"/>
      <c r="Z45" s="146"/>
      <c r="AA45" s="146"/>
      <c r="AB45" s="146"/>
      <c r="AC45" s="146"/>
      <c r="AD45" s="146"/>
      <c r="AE45" s="146"/>
      <c r="AF45" s="146"/>
      <c r="AG45" s="146" t="s">
        <v>145</v>
      </c>
      <c r="AH45" s="146">
        <v>0</v>
      </c>
      <c r="AI45" s="146"/>
      <c r="AJ45" s="146"/>
      <c r="AK45" s="146"/>
      <c r="AL45" s="146"/>
      <c r="AM45" s="146"/>
      <c r="AN45" s="146"/>
      <c r="AO45" s="146"/>
      <c r="AP45" s="146"/>
      <c r="AQ45" s="146"/>
      <c r="AR45" s="146"/>
      <c r="AS45" s="146"/>
      <c r="AT45" s="146"/>
      <c r="AU45" s="146"/>
      <c r="AV45" s="146"/>
      <c r="AW45" s="146"/>
      <c r="AX45" s="146"/>
      <c r="AY45" s="146"/>
      <c r="AZ45" s="146"/>
      <c r="BA45" s="146"/>
      <c r="BB45" s="146"/>
      <c r="BC45" s="146"/>
      <c r="BD45" s="146"/>
      <c r="BE45" s="146"/>
      <c r="BF45" s="146"/>
      <c r="BG45" s="146"/>
      <c r="BH45" s="146"/>
    </row>
    <row r="46" spans="1:60" outlineLevel="3" x14ac:dyDescent="0.2">
      <c r="A46" s="153"/>
      <c r="B46" s="154"/>
      <c r="C46" s="188" t="s">
        <v>198</v>
      </c>
      <c r="D46" s="178"/>
      <c r="E46" s="179">
        <v>6</v>
      </c>
      <c r="F46" s="156"/>
      <c r="G46" s="156"/>
      <c r="H46" s="156"/>
      <c r="I46" s="156"/>
      <c r="J46" s="156"/>
      <c r="K46" s="156"/>
      <c r="L46" s="156"/>
      <c r="M46" s="156"/>
      <c r="N46" s="155"/>
      <c r="O46" s="155"/>
      <c r="P46" s="155"/>
      <c r="Q46" s="155"/>
      <c r="R46" s="156"/>
      <c r="S46" s="156"/>
      <c r="T46" s="156"/>
      <c r="U46" s="156"/>
      <c r="V46" s="156"/>
      <c r="W46" s="156"/>
      <c r="X46" s="156"/>
      <c r="Y46" s="156"/>
      <c r="Z46" s="146"/>
      <c r="AA46" s="146"/>
      <c r="AB46" s="146"/>
      <c r="AC46" s="146"/>
      <c r="AD46" s="146"/>
      <c r="AE46" s="146"/>
      <c r="AF46" s="146"/>
      <c r="AG46" s="146" t="s">
        <v>145</v>
      </c>
      <c r="AH46" s="146">
        <v>0</v>
      </c>
      <c r="AI46" s="146"/>
      <c r="AJ46" s="146"/>
      <c r="AK46" s="146"/>
      <c r="AL46" s="146"/>
      <c r="AM46" s="146"/>
      <c r="AN46" s="146"/>
      <c r="AO46" s="146"/>
      <c r="AP46" s="146"/>
      <c r="AQ46" s="146"/>
      <c r="AR46" s="146"/>
      <c r="AS46" s="146"/>
      <c r="AT46" s="146"/>
      <c r="AU46" s="146"/>
      <c r="AV46" s="146"/>
      <c r="AW46" s="146"/>
      <c r="AX46" s="146"/>
      <c r="AY46" s="146"/>
      <c r="AZ46" s="146"/>
      <c r="BA46" s="146"/>
      <c r="BB46" s="146"/>
      <c r="BC46" s="146"/>
      <c r="BD46" s="146"/>
      <c r="BE46" s="146"/>
      <c r="BF46" s="146"/>
      <c r="BG46" s="146"/>
      <c r="BH46" s="146"/>
    </row>
    <row r="47" spans="1:60" outlineLevel="3" x14ac:dyDescent="0.2">
      <c r="A47" s="153"/>
      <c r="B47" s="154"/>
      <c r="C47" s="188" t="s">
        <v>199</v>
      </c>
      <c r="D47" s="178"/>
      <c r="E47" s="179">
        <v>12</v>
      </c>
      <c r="F47" s="156"/>
      <c r="G47" s="156"/>
      <c r="H47" s="156"/>
      <c r="I47" s="156"/>
      <c r="J47" s="156"/>
      <c r="K47" s="156"/>
      <c r="L47" s="156"/>
      <c r="M47" s="156"/>
      <c r="N47" s="155"/>
      <c r="O47" s="155"/>
      <c r="P47" s="155"/>
      <c r="Q47" s="155"/>
      <c r="R47" s="156"/>
      <c r="S47" s="156"/>
      <c r="T47" s="156"/>
      <c r="U47" s="156"/>
      <c r="V47" s="156"/>
      <c r="W47" s="156"/>
      <c r="X47" s="156"/>
      <c r="Y47" s="156"/>
      <c r="Z47" s="146"/>
      <c r="AA47" s="146"/>
      <c r="AB47" s="146"/>
      <c r="AC47" s="146"/>
      <c r="AD47" s="146"/>
      <c r="AE47" s="146"/>
      <c r="AF47" s="146"/>
      <c r="AG47" s="146" t="s">
        <v>145</v>
      </c>
      <c r="AH47" s="146">
        <v>0</v>
      </c>
      <c r="AI47" s="146"/>
      <c r="AJ47" s="146"/>
      <c r="AK47" s="146"/>
      <c r="AL47" s="146"/>
      <c r="AM47" s="146"/>
      <c r="AN47" s="146"/>
      <c r="AO47" s="146"/>
      <c r="AP47" s="146"/>
      <c r="AQ47" s="146"/>
      <c r="AR47" s="146"/>
      <c r="AS47" s="146"/>
      <c r="AT47" s="146"/>
      <c r="AU47" s="146"/>
      <c r="AV47" s="146"/>
      <c r="AW47" s="146"/>
      <c r="AX47" s="146"/>
      <c r="AY47" s="146"/>
      <c r="AZ47" s="146"/>
      <c r="BA47" s="146"/>
      <c r="BB47" s="146"/>
      <c r="BC47" s="146"/>
      <c r="BD47" s="146"/>
      <c r="BE47" s="146"/>
      <c r="BF47" s="146"/>
      <c r="BG47" s="146"/>
      <c r="BH47" s="146"/>
    </row>
    <row r="48" spans="1:60" x14ac:dyDescent="0.2">
      <c r="A48" s="158" t="s">
        <v>105</v>
      </c>
      <c r="B48" s="159" t="s">
        <v>72</v>
      </c>
      <c r="C48" s="173" t="s">
        <v>73</v>
      </c>
      <c r="D48" s="160"/>
      <c r="E48" s="161"/>
      <c r="F48" s="162"/>
      <c r="G48" s="162">
        <f>SUMIF(AG49:AG49,"&lt;&gt;NOR",G49:G49)</f>
        <v>0</v>
      </c>
      <c r="H48" s="162"/>
      <c r="I48" s="162">
        <f>SUM(I49:I49)</f>
        <v>0</v>
      </c>
      <c r="J48" s="162"/>
      <c r="K48" s="162">
        <f>SUM(K49:K49)</f>
        <v>6000</v>
      </c>
      <c r="L48" s="162"/>
      <c r="M48" s="162">
        <f>SUM(M49:M49)</f>
        <v>0</v>
      </c>
      <c r="N48" s="161"/>
      <c r="O48" s="161">
        <f>SUM(O49:O49)</f>
        <v>0</v>
      </c>
      <c r="P48" s="161"/>
      <c r="Q48" s="161">
        <f>SUM(Q49:Q49)</f>
        <v>0</v>
      </c>
      <c r="R48" s="162"/>
      <c r="S48" s="162"/>
      <c r="T48" s="163"/>
      <c r="U48" s="157"/>
      <c r="V48" s="157">
        <f>SUM(V49:V49)</f>
        <v>0</v>
      </c>
      <c r="W48" s="157"/>
      <c r="X48" s="157"/>
      <c r="Y48" s="157"/>
      <c r="AG48" t="s">
        <v>106</v>
      </c>
    </row>
    <row r="49" spans="1:60" outlineLevel="1" x14ac:dyDescent="0.2">
      <c r="A49" s="180">
        <v>17</v>
      </c>
      <c r="B49" s="181" t="s">
        <v>200</v>
      </c>
      <c r="C49" s="187" t="s">
        <v>201</v>
      </c>
      <c r="D49" s="182" t="s">
        <v>162</v>
      </c>
      <c r="E49" s="183">
        <v>4</v>
      </c>
      <c r="F49" s="184"/>
      <c r="G49" s="185">
        <f>ROUND(E49*F49,2)</f>
        <v>0</v>
      </c>
      <c r="H49" s="184">
        <v>0</v>
      </c>
      <c r="I49" s="185">
        <f>ROUND(E49*H49,2)</f>
        <v>0</v>
      </c>
      <c r="J49" s="184">
        <v>1500</v>
      </c>
      <c r="K49" s="185">
        <f>ROUND(E49*J49,2)</f>
        <v>6000</v>
      </c>
      <c r="L49" s="185">
        <v>21</v>
      </c>
      <c r="M49" s="185">
        <f>G49*(1+L49/100)</f>
        <v>0</v>
      </c>
      <c r="N49" s="183">
        <v>0</v>
      </c>
      <c r="O49" s="183">
        <f>ROUND(E49*N49,2)</f>
        <v>0</v>
      </c>
      <c r="P49" s="183">
        <v>0</v>
      </c>
      <c r="Q49" s="183">
        <f>ROUND(E49*P49,2)</f>
        <v>0</v>
      </c>
      <c r="R49" s="185"/>
      <c r="S49" s="185" t="s">
        <v>163</v>
      </c>
      <c r="T49" s="186" t="s">
        <v>111</v>
      </c>
      <c r="U49" s="156">
        <v>0</v>
      </c>
      <c r="V49" s="156">
        <f>ROUND(E49*U49,2)</f>
        <v>0</v>
      </c>
      <c r="W49" s="156"/>
      <c r="X49" s="156" t="s">
        <v>140</v>
      </c>
      <c r="Y49" s="156" t="s">
        <v>112</v>
      </c>
      <c r="Z49" s="146"/>
      <c r="AA49" s="146"/>
      <c r="AB49" s="146"/>
      <c r="AC49" s="146"/>
      <c r="AD49" s="146"/>
      <c r="AE49" s="146"/>
      <c r="AF49" s="146"/>
      <c r="AG49" s="146" t="s">
        <v>141</v>
      </c>
      <c r="AH49" s="146"/>
      <c r="AI49" s="146"/>
      <c r="AJ49" s="146"/>
      <c r="AK49" s="146"/>
      <c r="AL49" s="146"/>
      <c r="AM49" s="146"/>
      <c r="AN49" s="146"/>
      <c r="AO49" s="146"/>
      <c r="AP49" s="146"/>
      <c r="AQ49" s="146"/>
      <c r="AR49" s="146"/>
      <c r="AS49" s="146"/>
      <c r="AT49" s="146"/>
      <c r="AU49" s="146"/>
      <c r="AV49" s="146"/>
      <c r="AW49" s="146"/>
      <c r="AX49" s="146"/>
      <c r="AY49" s="146"/>
      <c r="AZ49" s="146"/>
      <c r="BA49" s="146"/>
      <c r="BB49" s="146"/>
      <c r="BC49" s="146"/>
      <c r="BD49" s="146"/>
      <c r="BE49" s="146"/>
      <c r="BF49" s="146"/>
      <c r="BG49" s="146"/>
      <c r="BH49" s="146"/>
    </row>
    <row r="50" spans="1:60" x14ac:dyDescent="0.2">
      <c r="A50" s="158" t="s">
        <v>105</v>
      </c>
      <c r="B50" s="159" t="s">
        <v>74</v>
      </c>
      <c r="C50" s="173" t="s">
        <v>75</v>
      </c>
      <c r="D50" s="160"/>
      <c r="E50" s="161"/>
      <c r="F50" s="162"/>
      <c r="G50" s="162">
        <f>SUMIF(AG51:AG57,"&lt;&gt;NOR",G51:G57)</f>
        <v>0</v>
      </c>
      <c r="H50" s="162"/>
      <c r="I50" s="162">
        <f>SUM(I51:I57)</f>
        <v>0</v>
      </c>
      <c r="J50" s="162"/>
      <c r="K50" s="162">
        <f>SUM(K51:K57)</f>
        <v>8513.76</v>
      </c>
      <c r="L50" s="162"/>
      <c r="M50" s="162">
        <f>SUM(M51:M57)</f>
        <v>0</v>
      </c>
      <c r="N50" s="161"/>
      <c r="O50" s="161">
        <f>SUM(O51:O57)</f>
        <v>0</v>
      </c>
      <c r="P50" s="161"/>
      <c r="Q50" s="161">
        <f>SUM(Q51:Q57)</f>
        <v>0</v>
      </c>
      <c r="R50" s="162"/>
      <c r="S50" s="162"/>
      <c r="T50" s="163"/>
      <c r="U50" s="157"/>
      <c r="V50" s="157">
        <f>SUM(V51:V57)</f>
        <v>3.3099999999999996</v>
      </c>
      <c r="W50" s="157"/>
      <c r="X50" s="157"/>
      <c r="Y50" s="157"/>
      <c r="AG50" t="s">
        <v>106</v>
      </c>
    </row>
    <row r="51" spans="1:60" outlineLevel="1" x14ac:dyDescent="0.2">
      <c r="A51" s="180">
        <v>18</v>
      </c>
      <c r="B51" s="181" t="s">
        <v>202</v>
      </c>
      <c r="C51" s="187" t="s">
        <v>203</v>
      </c>
      <c r="D51" s="182" t="s">
        <v>149</v>
      </c>
      <c r="E51" s="183">
        <v>1.022</v>
      </c>
      <c r="F51" s="184"/>
      <c r="G51" s="185">
        <f>ROUND(E51*F51,2)</f>
        <v>0</v>
      </c>
      <c r="H51" s="184">
        <v>0</v>
      </c>
      <c r="I51" s="185">
        <f>ROUND(E51*H51,2)</f>
        <v>0</v>
      </c>
      <c r="J51" s="184">
        <v>422</v>
      </c>
      <c r="K51" s="185">
        <f>ROUND(E51*J51,2)</f>
        <v>431.28</v>
      </c>
      <c r="L51" s="185">
        <v>21</v>
      </c>
      <c r="M51" s="185">
        <f>G51*(1+L51/100)</f>
        <v>0</v>
      </c>
      <c r="N51" s="183">
        <v>0</v>
      </c>
      <c r="O51" s="183">
        <f>ROUND(E51*N51,2)</f>
        <v>0</v>
      </c>
      <c r="P51" s="183">
        <v>0</v>
      </c>
      <c r="Q51" s="183">
        <f>ROUND(E51*P51,2)</f>
        <v>0</v>
      </c>
      <c r="R51" s="185"/>
      <c r="S51" s="185" t="s">
        <v>110</v>
      </c>
      <c r="T51" s="186" t="s">
        <v>110</v>
      </c>
      <c r="U51" s="156">
        <v>0.746</v>
      </c>
      <c r="V51" s="156">
        <f>ROUND(E51*U51,2)</f>
        <v>0.76</v>
      </c>
      <c r="W51" s="156"/>
      <c r="X51" s="156" t="s">
        <v>140</v>
      </c>
      <c r="Y51" s="156" t="s">
        <v>112</v>
      </c>
      <c r="Z51" s="146"/>
      <c r="AA51" s="146"/>
      <c r="AB51" s="146"/>
      <c r="AC51" s="146"/>
      <c r="AD51" s="146"/>
      <c r="AE51" s="146"/>
      <c r="AF51" s="146"/>
      <c r="AG51" s="146" t="s">
        <v>141</v>
      </c>
      <c r="AH51" s="146"/>
      <c r="AI51" s="146"/>
      <c r="AJ51" s="146"/>
      <c r="AK51" s="146"/>
      <c r="AL51" s="146"/>
      <c r="AM51" s="146"/>
      <c r="AN51" s="146"/>
      <c r="AO51" s="146"/>
      <c r="AP51" s="146"/>
      <c r="AQ51" s="146"/>
      <c r="AR51" s="146"/>
      <c r="AS51" s="146"/>
      <c r="AT51" s="146"/>
      <c r="AU51" s="146"/>
      <c r="AV51" s="146"/>
      <c r="AW51" s="146"/>
      <c r="AX51" s="146"/>
      <c r="AY51" s="146"/>
      <c r="AZ51" s="146"/>
      <c r="BA51" s="146"/>
      <c r="BB51" s="146"/>
      <c r="BC51" s="146"/>
      <c r="BD51" s="146"/>
      <c r="BE51" s="146"/>
      <c r="BF51" s="146"/>
      <c r="BG51" s="146"/>
      <c r="BH51" s="146"/>
    </row>
    <row r="52" spans="1:60" outlineLevel="1" x14ac:dyDescent="0.2">
      <c r="A52" s="180">
        <v>19</v>
      </c>
      <c r="B52" s="181" t="s">
        <v>204</v>
      </c>
      <c r="C52" s="187" t="s">
        <v>205</v>
      </c>
      <c r="D52" s="182" t="s">
        <v>149</v>
      </c>
      <c r="E52" s="183">
        <v>1.022</v>
      </c>
      <c r="F52" s="184"/>
      <c r="G52" s="185">
        <f>ROUND(E52*F52,2)</f>
        <v>0</v>
      </c>
      <c r="H52" s="184">
        <v>0</v>
      </c>
      <c r="I52" s="185">
        <f>ROUND(E52*H52,2)</f>
        <v>0</v>
      </c>
      <c r="J52" s="184">
        <v>1045</v>
      </c>
      <c r="K52" s="185">
        <f>ROUND(E52*J52,2)</f>
        <v>1067.99</v>
      </c>
      <c r="L52" s="185">
        <v>21</v>
      </c>
      <c r="M52" s="185">
        <f>G52*(1+L52/100)</f>
        <v>0</v>
      </c>
      <c r="N52" s="183">
        <v>0</v>
      </c>
      <c r="O52" s="183">
        <f>ROUND(E52*N52,2)</f>
        <v>0</v>
      </c>
      <c r="P52" s="183">
        <v>0</v>
      </c>
      <c r="Q52" s="183">
        <f>ROUND(E52*P52,2)</f>
        <v>0</v>
      </c>
      <c r="R52" s="185"/>
      <c r="S52" s="185" t="s">
        <v>110</v>
      </c>
      <c r="T52" s="186" t="s">
        <v>110</v>
      </c>
      <c r="U52" s="156">
        <v>2.0089999999999999</v>
      </c>
      <c r="V52" s="156">
        <f>ROUND(E52*U52,2)</f>
        <v>2.0499999999999998</v>
      </c>
      <c r="W52" s="156"/>
      <c r="X52" s="156" t="s">
        <v>140</v>
      </c>
      <c r="Y52" s="156" t="s">
        <v>112</v>
      </c>
      <c r="Z52" s="146"/>
      <c r="AA52" s="146"/>
      <c r="AB52" s="146"/>
      <c r="AC52" s="146"/>
      <c r="AD52" s="146"/>
      <c r="AE52" s="146"/>
      <c r="AF52" s="146"/>
      <c r="AG52" s="146" t="s">
        <v>141</v>
      </c>
      <c r="AH52" s="146"/>
      <c r="AI52" s="146"/>
      <c r="AJ52" s="146"/>
      <c r="AK52" s="146"/>
      <c r="AL52" s="146"/>
      <c r="AM52" s="146"/>
      <c r="AN52" s="146"/>
      <c r="AO52" s="146"/>
      <c r="AP52" s="146"/>
      <c r="AQ52" s="146"/>
      <c r="AR52" s="146"/>
      <c r="AS52" s="146"/>
      <c r="AT52" s="146"/>
      <c r="AU52" s="146"/>
      <c r="AV52" s="146"/>
      <c r="AW52" s="146"/>
      <c r="AX52" s="146"/>
      <c r="AY52" s="146"/>
      <c r="AZ52" s="146"/>
      <c r="BA52" s="146"/>
      <c r="BB52" s="146"/>
      <c r="BC52" s="146"/>
      <c r="BD52" s="146"/>
      <c r="BE52" s="146"/>
      <c r="BF52" s="146"/>
      <c r="BG52" s="146"/>
      <c r="BH52" s="146"/>
    </row>
    <row r="53" spans="1:60" outlineLevel="1" x14ac:dyDescent="0.2">
      <c r="A53" s="165">
        <v>20</v>
      </c>
      <c r="B53" s="166" t="s">
        <v>206</v>
      </c>
      <c r="C53" s="174" t="s">
        <v>207</v>
      </c>
      <c r="D53" s="167" t="s">
        <v>149</v>
      </c>
      <c r="E53" s="168">
        <v>1.022</v>
      </c>
      <c r="F53" s="169"/>
      <c r="G53" s="170">
        <f>ROUND(E53*F53,2)</f>
        <v>0</v>
      </c>
      <c r="H53" s="169">
        <v>0</v>
      </c>
      <c r="I53" s="170">
        <f>ROUND(E53*H53,2)</f>
        <v>0</v>
      </c>
      <c r="J53" s="169">
        <v>336.5</v>
      </c>
      <c r="K53" s="170">
        <f>ROUND(E53*J53,2)</f>
        <v>343.9</v>
      </c>
      <c r="L53" s="170">
        <v>21</v>
      </c>
      <c r="M53" s="170">
        <f>G53*(1+L53/100)</f>
        <v>0</v>
      </c>
      <c r="N53" s="168">
        <v>0</v>
      </c>
      <c r="O53" s="168">
        <f>ROUND(E53*N53,2)</f>
        <v>0</v>
      </c>
      <c r="P53" s="168">
        <v>0</v>
      </c>
      <c r="Q53" s="168">
        <f>ROUND(E53*P53,2)</f>
        <v>0</v>
      </c>
      <c r="R53" s="170"/>
      <c r="S53" s="170" t="s">
        <v>110</v>
      </c>
      <c r="T53" s="171" t="s">
        <v>110</v>
      </c>
      <c r="U53" s="156">
        <v>0.49</v>
      </c>
      <c r="V53" s="156">
        <f>ROUND(E53*U53,2)</f>
        <v>0.5</v>
      </c>
      <c r="W53" s="156"/>
      <c r="X53" s="156" t="s">
        <v>140</v>
      </c>
      <c r="Y53" s="156" t="s">
        <v>112</v>
      </c>
      <c r="Z53" s="146"/>
      <c r="AA53" s="146"/>
      <c r="AB53" s="146"/>
      <c r="AC53" s="146"/>
      <c r="AD53" s="146"/>
      <c r="AE53" s="146"/>
      <c r="AF53" s="146"/>
      <c r="AG53" s="146" t="s">
        <v>141</v>
      </c>
      <c r="AH53" s="146"/>
      <c r="AI53" s="146"/>
      <c r="AJ53" s="146"/>
      <c r="AK53" s="146"/>
      <c r="AL53" s="146"/>
      <c r="AM53" s="146"/>
      <c r="AN53" s="146"/>
      <c r="AO53" s="146"/>
      <c r="AP53" s="146"/>
      <c r="AQ53" s="146"/>
      <c r="AR53" s="146"/>
      <c r="AS53" s="146"/>
      <c r="AT53" s="146"/>
      <c r="AU53" s="146"/>
      <c r="AV53" s="146"/>
      <c r="AW53" s="146"/>
      <c r="AX53" s="146"/>
      <c r="AY53" s="146"/>
      <c r="AZ53" s="146"/>
      <c r="BA53" s="146"/>
      <c r="BB53" s="146"/>
      <c r="BC53" s="146"/>
      <c r="BD53" s="146"/>
      <c r="BE53" s="146"/>
      <c r="BF53" s="146"/>
      <c r="BG53" s="146"/>
      <c r="BH53" s="146"/>
    </row>
    <row r="54" spans="1:60" outlineLevel="2" x14ac:dyDescent="0.2">
      <c r="A54" s="153"/>
      <c r="B54" s="154"/>
      <c r="C54" s="443" t="s">
        <v>208</v>
      </c>
      <c r="D54" s="444"/>
      <c r="E54" s="444"/>
      <c r="F54" s="444"/>
      <c r="G54" s="444"/>
      <c r="H54" s="156"/>
      <c r="I54" s="156"/>
      <c r="J54" s="156"/>
      <c r="K54" s="156"/>
      <c r="L54" s="156"/>
      <c r="M54" s="156"/>
      <c r="N54" s="155"/>
      <c r="O54" s="155"/>
      <c r="P54" s="155"/>
      <c r="Q54" s="155"/>
      <c r="R54" s="156"/>
      <c r="S54" s="156"/>
      <c r="T54" s="156"/>
      <c r="U54" s="156"/>
      <c r="V54" s="156"/>
      <c r="W54" s="156"/>
      <c r="X54" s="156"/>
      <c r="Y54" s="156"/>
      <c r="Z54" s="146"/>
      <c r="AA54" s="146"/>
      <c r="AB54" s="146"/>
      <c r="AC54" s="146"/>
      <c r="AD54" s="146"/>
      <c r="AE54" s="146"/>
      <c r="AF54" s="146"/>
      <c r="AG54" s="146" t="s">
        <v>115</v>
      </c>
      <c r="AH54" s="146"/>
      <c r="AI54" s="146"/>
      <c r="AJ54" s="146"/>
      <c r="AK54" s="146"/>
      <c r="AL54" s="146"/>
      <c r="AM54" s="146"/>
      <c r="AN54" s="146"/>
      <c r="AO54" s="146"/>
      <c r="AP54" s="146"/>
      <c r="AQ54" s="146"/>
      <c r="AR54" s="146"/>
      <c r="AS54" s="146"/>
      <c r="AT54" s="146"/>
      <c r="AU54" s="146"/>
      <c r="AV54" s="146"/>
      <c r="AW54" s="146"/>
      <c r="AX54" s="146"/>
      <c r="AY54" s="146"/>
      <c r="AZ54" s="146"/>
      <c r="BA54" s="146"/>
      <c r="BB54" s="146"/>
      <c r="BC54" s="146"/>
      <c r="BD54" s="146"/>
      <c r="BE54" s="146"/>
      <c r="BF54" s="146"/>
      <c r="BG54" s="146"/>
      <c r="BH54" s="146"/>
    </row>
    <row r="55" spans="1:60" outlineLevel="1" x14ac:dyDescent="0.2">
      <c r="A55" s="180">
        <v>21</v>
      </c>
      <c r="B55" s="181" t="s">
        <v>209</v>
      </c>
      <c r="C55" s="187" t="s">
        <v>210</v>
      </c>
      <c r="D55" s="182" t="s">
        <v>149</v>
      </c>
      <c r="E55" s="183">
        <v>10.220000000000001</v>
      </c>
      <c r="F55" s="184"/>
      <c r="G55" s="185">
        <f>ROUND(E55*F55,2)</f>
        <v>0</v>
      </c>
      <c r="H55" s="184">
        <v>0</v>
      </c>
      <c r="I55" s="185">
        <f>ROUND(E55*H55,2)</f>
        <v>0</v>
      </c>
      <c r="J55" s="184">
        <v>28.2</v>
      </c>
      <c r="K55" s="185">
        <f>ROUND(E55*J55,2)</f>
        <v>288.2</v>
      </c>
      <c r="L55" s="185">
        <v>21</v>
      </c>
      <c r="M55" s="185">
        <f>G55*(1+L55/100)</f>
        <v>0</v>
      </c>
      <c r="N55" s="183">
        <v>0</v>
      </c>
      <c r="O55" s="183">
        <f>ROUND(E55*N55,2)</f>
        <v>0</v>
      </c>
      <c r="P55" s="183">
        <v>0</v>
      </c>
      <c r="Q55" s="183">
        <f>ROUND(E55*P55,2)</f>
        <v>0</v>
      </c>
      <c r="R55" s="185"/>
      <c r="S55" s="185" t="s">
        <v>110</v>
      </c>
      <c r="T55" s="186" t="s">
        <v>110</v>
      </c>
      <c r="U55" s="156">
        <v>0</v>
      </c>
      <c r="V55" s="156">
        <f>ROUND(E55*U55,2)</f>
        <v>0</v>
      </c>
      <c r="W55" s="156"/>
      <c r="X55" s="156" t="s">
        <v>140</v>
      </c>
      <c r="Y55" s="156" t="s">
        <v>112</v>
      </c>
      <c r="Z55" s="146"/>
      <c r="AA55" s="146"/>
      <c r="AB55" s="146"/>
      <c r="AC55" s="146"/>
      <c r="AD55" s="146"/>
      <c r="AE55" s="146"/>
      <c r="AF55" s="146"/>
      <c r="AG55" s="146" t="s">
        <v>141</v>
      </c>
      <c r="AH55" s="146"/>
      <c r="AI55" s="146"/>
      <c r="AJ55" s="146"/>
      <c r="AK55" s="146"/>
      <c r="AL55" s="146"/>
      <c r="AM55" s="146"/>
      <c r="AN55" s="146"/>
      <c r="AO55" s="146"/>
      <c r="AP55" s="146"/>
      <c r="AQ55" s="146"/>
      <c r="AR55" s="146"/>
      <c r="AS55" s="146"/>
      <c r="AT55" s="146"/>
      <c r="AU55" s="146"/>
      <c r="AV55" s="146"/>
      <c r="AW55" s="146"/>
      <c r="AX55" s="146"/>
      <c r="AY55" s="146"/>
      <c r="AZ55" s="146"/>
      <c r="BA55" s="146"/>
      <c r="BB55" s="146"/>
      <c r="BC55" s="146"/>
      <c r="BD55" s="146"/>
      <c r="BE55" s="146"/>
      <c r="BF55" s="146"/>
      <c r="BG55" s="146"/>
      <c r="BH55" s="146"/>
    </row>
    <row r="56" spans="1:60" ht="22.5" outlineLevel="1" x14ac:dyDescent="0.2">
      <c r="A56" s="165">
        <v>22</v>
      </c>
      <c r="B56" s="166" t="s">
        <v>211</v>
      </c>
      <c r="C56" s="174" t="s">
        <v>212</v>
      </c>
      <c r="D56" s="167" t="s">
        <v>149</v>
      </c>
      <c r="E56" s="168">
        <v>1.022</v>
      </c>
      <c r="F56" s="169"/>
      <c r="G56" s="170">
        <f>ROUND(E56*F56,2)</f>
        <v>0</v>
      </c>
      <c r="H56" s="169">
        <v>0</v>
      </c>
      <c r="I56" s="170">
        <f>ROUND(E56*H56,2)</f>
        <v>0</v>
      </c>
      <c r="J56" s="169">
        <v>6245</v>
      </c>
      <c r="K56" s="170">
        <f>ROUND(E56*J56,2)</f>
        <v>6382.39</v>
      </c>
      <c r="L56" s="170">
        <v>21</v>
      </c>
      <c r="M56" s="170">
        <f>G56*(1+L56/100)</f>
        <v>0</v>
      </c>
      <c r="N56" s="168">
        <v>0</v>
      </c>
      <c r="O56" s="168">
        <f>ROUND(E56*N56,2)</f>
        <v>0</v>
      </c>
      <c r="P56" s="168">
        <v>0</v>
      </c>
      <c r="Q56" s="168">
        <f>ROUND(E56*P56,2)</f>
        <v>0</v>
      </c>
      <c r="R56" s="170"/>
      <c r="S56" s="170" t="s">
        <v>110</v>
      </c>
      <c r="T56" s="171" t="s">
        <v>110</v>
      </c>
      <c r="U56" s="156">
        <v>0</v>
      </c>
      <c r="V56" s="156">
        <f>ROUND(E56*U56,2)</f>
        <v>0</v>
      </c>
      <c r="W56" s="156"/>
      <c r="X56" s="156" t="s">
        <v>140</v>
      </c>
      <c r="Y56" s="156" t="s">
        <v>112</v>
      </c>
      <c r="Z56" s="146"/>
      <c r="AA56" s="146"/>
      <c r="AB56" s="146"/>
      <c r="AC56" s="146"/>
      <c r="AD56" s="146"/>
      <c r="AE56" s="146"/>
      <c r="AF56" s="146"/>
      <c r="AG56" s="146" t="s">
        <v>141</v>
      </c>
      <c r="AH56" s="146"/>
      <c r="AI56" s="146"/>
      <c r="AJ56" s="146"/>
      <c r="AK56" s="146"/>
      <c r="AL56" s="146"/>
      <c r="AM56" s="146"/>
      <c r="AN56" s="146"/>
      <c r="AO56" s="146"/>
      <c r="AP56" s="146"/>
      <c r="AQ56" s="146"/>
      <c r="AR56" s="146"/>
      <c r="AS56" s="146"/>
      <c r="AT56" s="146"/>
      <c r="AU56" s="146"/>
      <c r="AV56" s="146"/>
      <c r="AW56" s="146"/>
      <c r="AX56" s="146"/>
      <c r="AY56" s="146"/>
      <c r="AZ56" s="146"/>
      <c r="BA56" s="146"/>
      <c r="BB56" s="146"/>
      <c r="BC56" s="146"/>
      <c r="BD56" s="146"/>
      <c r="BE56" s="146"/>
      <c r="BF56" s="146"/>
      <c r="BG56" s="146"/>
      <c r="BH56" s="146"/>
    </row>
    <row r="57" spans="1:60" outlineLevel="2" x14ac:dyDescent="0.2">
      <c r="A57" s="153"/>
      <c r="B57" s="154"/>
      <c r="C57" s="443" t="s">
        <v>213</v>
      </c>
      <c r="D57" s="444"/>
      <c r="E57" s="444"/>
      <c r="F57" s="444"/>
      <c r="G57" s="444"/>
      <c r="H57" s="156"/>
      <c r="I57" s="156"/>
      <c r="J57" s="156"/>
      <c r="K57" s="156"/>
      <c r="L57" s="156"/>
      <c r="M57" s="156"/>
      <c r="N57" s="155"/>
      <c r="O57" s="155"/>
      <c r="P57" s="155"/>
      <c r="Q57" s="155"/>
      <c r="R57" s="156"/>
      <c r="S57" s="156"/>
      <c r="T57" s="156"/>
      <c r="U57" s="156"/>
      <c r="V57" s="156"/>
      <c r="W57" s="156"/>
      <c r="X57" s="156"/>
      <c r="Y57" s="156"/>
      <c r="Z57" s="146"/>
      <c r="AA57" s="146"/>
      <c r="AB57" s="146"/>
      <c r="AC57" s="146"/>
      <c r="AD57" s="146"/>
      <c r="AE57" s="146"/>
      <c r="AF57" s="146"/>
      <c r="AG57" s="146" t="s">
        <v>115</v>
      </c>
      <c r="AH57" s="146"/>
      <c r="AI57" s="146"/>
      <c r="AJ57" s="146"/>
      <c r="AK57" s="146"/>
      <c r="AL57" s="146"/>
      <c r="AM57" s="146"/>
      <c r="AN57" s="146"/>
      <c r="AO57" s="146"/>
      <c r="AP57" s="146"/>
      <c r="AQ57" s="146"/>
      <c r="AR57" s="146"/>
      <c r="AS57" s="146"/>
      <c r="AT57" s="146"/>
      <c r="AU57" s="146"/>
      <c r="AV57" s="146"/>
      <c r="AW57" s="146"/>
      <c r="AX57" s="146"/>
      <c r="AY57" s="146"/>
      <c r="AZ57" s="146"/>
      <c r="BA57" s="146"/>
      <c r="BB57" s="146"/>
      <c r="BC57" s="146"/>
      <c r="BD57" s="146"/>
      <c r="BE57" s="146"/>
      <c r="BF57" s="146"/>
      <c r="BG57" s="146"/>
      <c r="BH57" s="146"/>
    </row>
    <row r="58" spans="1:60" x14ac:dyDescent="0.2">
      <c r="A58" s="3"/>
      <c r="B58" s="4"/>
      <c r="C58" s="175"/>
      <c r="D58" s="6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AE58">
        <v>12</v>
      </c>
      <c r="AF58">
        <v>21</v>
      </c>
      <c r="AG58" t="s">
        <v>91</v>
      </c>
    </row>
    <row r="59" spans="1:60" x14ac:dyDescent="0.2">
      <c r="A59" s="149"/>
      <c r="B59" s="150" t="s">
        <v>31</v>
      </c>
      <c r="C59" s="176"/>
      <c r="D59" s="151"/>
      <c r="E59" s="152"/>
      <c r="F59" s="152"/>
      <c r="G59" s="164">
        <f>G8+G10+G14+G19+G26+G48+G50</f>
        <v>0</v>
      </c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AE59">
        <f>SUMIF(L7:L57,AE58,G7:G57)</f>
        <v>0</v>
      </c>
      <c r="AF59">
        <f>SUMIF(L7:L57,AF58,G7:G57)</f>
        <v>0</v>
      </c>
      <c r="AG59" t="s">
        <v>133</v>
      </c>
    </row>
    <row r="60" spans="1:60" x14ac:dyDescent="0.2">
      <c r="A60" s="3"/>
      <c r="B60" s="4"/>
      <c r="C60" s="175"/>
      <c r="D60" s="6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</row>
    <row r="61" spans="1:60" x14ac:dyDescent="0.2">
      <c r="A61" s="3"/>
      <c r="B61" s="4"/>
      <c r="C61" s="175"/>
      <c r="D61" s="6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</row>
    <row r="62" spans="1:60" x14ac:dyDescent="0.2">
      <c r="A62" s="429" t="s">
        <v>134</v>
      </c>
      <c r="B62" s="429"/>
      <c r="C62" s="430"/>
      <c r="D62" s="6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</row>
    <row r="63" spans="1:60" x14ac:dyDescent="0.2">
      <c r="A63" s="431"/>
      <c r="B63" s="432"/>
      <c r="C63" s="433"/>
      <c r="D63" s="432"/>
      <c r="E63" s="432"/>
      <c r="F63" s="432"/>
      <c r="G63" s="434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AG63" t="s">
        <v>135</v>
      </c>
    </row>
    <row r="64" spans="1:60" x14ac:dyDescent="0.2">
      <c r="A64" s="435"/>
      <c r="B64" s="436"/>
      <c r="C64" s="437"/>
      <c r="D64" s="436"/>
      <c r="E64" s="436"/>
      <c r="F64" s="436"/>
      <c r="G64" s="438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</row>
    <row r="65" spans="1:33" x14ac:dyDescent="0.2">
      <c r="A65" s="435"/>
      <c r="B65" s="436"/>
      <c r="C65" s="437"/>
      <c r="D65" s="436"/>
      <c r="E65" s="436"/>
      <c r="F65" s="436"/>
      <c r="G65" s="438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</row>
    <row r="66" spans="1:33" x14ac:dyDescent="0.2">
      <c r="A66" s="435"/>
      <c r="B66" s="436"/>
      <c r="C66" s="437"/>
      <c r="D66" s="436"/>
      <c r="E66" s="436"/>
      <c r="F66" s="436"/>
      <c r="G66" s="438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</row>
    <row r="67" spans="1:33" x14ac:dyDescent="0.2">
      <c r="A67" s="439"/>
      <c r="B67" s="440"/>
      <c r="C67" s="441"/>
      <c r="D67" s="440"/>
      <c r="E67" s="440"/>
      <c r="F67" s="440"/>
      <c r="G67" s="442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</row>
    <row r="68" spans="1:33" x14ac:dyDescent="0.2">
      <c r="A68" s="3"/>
      <c r="B68" s="4"/>
      <c r="C68" s="175"/>
      <c r="D68" s="6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</row>
    <row r="69" spans="1:33" x14ac:dyDescent="0.2">
      <c r="C69" s="177"/>
      <c r="D69" s="10"/>
      <c r="AG69" t="s">
        <v>136</v>
      </c>
    </row>
    <row r="70" spans="1:33" x14ac:dyDescent="0.2">
      <c r="D70" s="10"/>
    </row>
    <row r="71" spans="1:33" x14ac:dyDescent="0.2">
      <c r="D71" s="10"/>
    </row>
    <row r="72" spans="1:33" x14ac:dyDescent="0.2">
      <c r="D72" s="10"/>
    </row>
    <row r="73" spans="1:33" x14ac:dyDescent="0.2">
      <c r="D73" s="10"/>
    </row>
    <row r="74" spans="1:33" x14ac:dyDescent="0.2">
      <c r="D74" s="10"/>
    </row>
    <row r="75" spans="1:33" x14ac:dyDescent="0.2">
      <c r="D75" s="10"/>
    </row>
    <row r="76" spans="1:33" x14ac:dyDescent="0.2">
      <c r="D76" s="10"/>
    </row>
    <row r="77" spans="1:33" x14ac:dyDescent="0.2">
      <c r="D77" s="10"/>
    </row>
    <row r="78" spans="1:33" x14ac:dyDescent="0.2">
      <c r="D78" s="10"/>
    </row>
    <row r="79" spans="1:33" x14ac:dyDescent="0.2">
      <c r="D79" s="10"/>
    </row>
    <row r="80" spans="1:33" x14ac:dyDescent="0.2">
      <c r="D80" s="10"/>
    </row>
    <row r="81" spans="4:4" x14ac:dyDescent="0.2">
      <c r="D81" s="10"/>
    </row>
    <row r="82" spans="4:4" x14ac:dyDescent="0.2">
      <c r="D82" s="10"/>
    </row>
    <row r="83" spans="4:4" x14ac:dyDescent="0.2">
      <c r="D83" s="10"/>
    </row>
    <row r="84" spans="4:4" x14ac:dyDescent="0.2">
      <c r="D84" s="10"/>
    </row>
    <row r="85" spans="4:4" x14ac:dyDescent="0.2">
      <c r="D85" s="10"/>
    </row>
    <row r="86" spans="4:4" x14ac:dyDescent="0.2">
      <c r="D86" s="10"/>
    </row>
    <row r="87" spans="4:4" x14ac:dyDescent="0.2">
      <c r="D87" s="10"/>
    </row>
    <row r="88" spans="4:4" x14ac:dyDescent="0.2">
      <c r="D88" s="10"/>
    </row>
    <row r="89" spans="4:4" x14ac:dyDescent="0.2">
      <c r="D89" s="10"/>
    </row>
    <row r="90" spans="4:4" x14ac:dyDescent="0.2">
      <c r="D90" s="10"/>
    </row>
    <row r="91" spans="4:4" x14ac:dyDescent="0.2">
      <c r="D91" s="10"/>
    </row>
    <row r="92" spans="4:4" x14ac:dyDescent="0.2">
      <c r="D92" s="10"/>
    </row>
    <row r="93" spans="4:4" x14ac:dyDescent="0.2">
      <c r="D93" s="10"/>
    </row>
    <row r="94" spans="4:4" x14ac:dyDescent="0.2">
      <c r="D94" s="10"/>
    </row>
    <row r="95" spans="4:4" x14ac:dyDescent="0.2">
      <c r="D95" s="10"/>
    </row>
    <row r="96" spans="4:4" x14ac:dyDescent="0.2">
      <c r="D96" s="10"/>
    </row>
    <row r="97" spans="4:4" x14ac:dyDescent="0.2">
      <c r="D97" s="10"/>
    </row>
    <row r="98" spans="4:4" x14ac:dyDescent="0.2">
      <c r="D98" s="10"/>
    </row>
    <row r="99" spans="4:4" x14ac:dyDescent="0.2">
      <c r="D99" s="10"/>
    </row>
    <row r="100" spans="4:4" x14ac:dyDescent="0.2">
      <c r="D100" s="10"/>
    </row>
    <row r="101" spans="4:4" x14ac:dyDescent="0.2">
      <c r="D101" s="10"/>
    </row>
    <row r="102" spans="4:4" x14ac:dyDescent="0.2">
      <c r="D102" s="10"/>
    </row>
    <row r="103" spans="4:4" x14ac:dyDescent="0.2">
      <c r="D103" s="10"/>
    </row>
    <row r="104" spans="4:4" x14ac:dyDescent="0.2">
      <c r="D104" s="10"/>
    </row>
    <row r="105" spans="4:4" x14ac:dyDescent="0.2">
      <c r="D105" s="10"/>
    </row>
    <row r="106" spans="4:4" x14ac:dyDescent="0.2">
      <c r="D106" s="10"/>
    </row>
    <row r="107" spans="4:4" x14ac:dyDescent="0.2">
      <c r="D107" s="10"/>
    </row>
    <row r="108" spans="4:4" x14ac:dyDescent="0.2">
      <c r="D108" s="10"/>
    </row>
    <row r="109" spans="4:4" x14ac:dyDescent="0.2">
      <c r="D109" s="10"/>
    </row>
    <row r="110" spans="4:4" x14ac:dyDescent="0.2">
      <c r="D110" s="10"/>
    </row>
    <row r="111" spans="4:4" x14ac:dyDescent="0.2">
      <c r="D111" s="10"/>
    </row>
    <row r="112" spans="4:4" x14ac:dyDescent="0.2">
      <c r="D112" s="10"/>
    </row>
    <row r="113" spans="4:4" x14ac:dyDescent="0.2">
      <c r="D113" s="10"/>
    </row>
    <row r="114" spans="4:4" x14ac:dyDescent="0.2">
      <c r="D114" s="10"/>
    </row>
    <row r="115" spans="4:4" x14ac:dyDescent="0.2">
      <c r="D115" s="10"/>
    </row>
    <row r="116" spans="4:4" x14ac:dyDescent="0.2">
      <c r="D116" s="10"/>
    </row>
    <row r="117" spans="4:4" x14ac:dyDescent="0.2">
      <c r="D117" s="10"/>
    </row>
    <row r="118" spans="4:4" x14ac:dyDescent="0.2">
      <c r="D118" s="10"/>
    </row>
    <row r="119" spans="4:4" x14ac:dyDescent="0.2">
      <c r="D119" s="10"/>
    </row>
    <row r="120" spans="4:4" x14ac:dyDescent="0.2">
      <c r="D120" s="10"/>
    </row>
    <row r="121" spans="4:4" x14ac:dyDescent="0.2">
      <c r="D121" s="10"/>
    </row>
    <row r="122" spans="4:4" x14ac:dyDescent="0.2">
      <c r="D122" s="10"/>
    </row>
    <row r="123" spans="4:4" x14ac:dyDescent="0.2">
      <c r="D123" s="10"/>
    </row>
    <row r="124" spans="4:4" x14ac:dyDescent="0.2">
      <c r="D124" s="10"/>
    </row>
    <row r="125" spans="4:4" x14ac:dyDescent="0.2">
      <c r="D125" s="10"/>
    </row>
    <row r="126" spans="4:4" x14ac:dyDescent="0.2">
      <c r="D126" s="10"/>
    </row>
    <row r="127" spans="4:4" x14ac:dyDescent="0.2">
      <c r="D127" s="10"/>
    </row>
    <row r="128" spans="4:4" x14ac:dyDescent="0.2">
      <c r="D128" s="10"/>
    </row>
    <row r="129" spans="4:4" x14ac:dyDescent="0.2">
      <c r="D129" s="10"/>
    </row>
    <row r="130" spans="4:4" x14ac:dyDescent="0.2">
      <c r="D130" s="10"/>
    </row>
    <row r="131" spans="4:4" x14ac:dyDescent="0.2">
      <c r="D131" s="10"/>
    </row>
    <row r="132" spans="4:4" x14ac:dyDescent="0.2">
      <c r="D132" s="10"/>
    </row>
    <row r="133" spans="4:4" x14ac:dyDescent="0.2">
      <c r="D133" s="10"/>
    </row>
    <row r="134" spans="4:4" x14ac:dyDescent="0.2">
      <c r="D134" s="10"/>
    </row>
    <row r="135" spans="4:4" x14ac:dyDescent="0.2">
      <c r="D135" s="10"/>
    </row>
    <row r="136" spans="4:4" x14ac:dyDescent="0.2">
      <c r="D136" s="10"/>
    </row>
    <row r="137" spans="4:4" x14ac:dyDescent="0.2">
      <c r="D137" s="10"/>
    </row>
    <row r="138" spans="4:4" x14ac:dyDescent="0.2">
      <c r="D138" s="10"/>
    </row>
    <row r="139" spans="4:4" x14ac:dyDescent="0.2">
      <c r="D139" s="10"/>
    </row>
    <row r="140" spans="4:4" x14ac:dyDescent="0.2">
      <c r="D140" s="10"/>
    </row>
    <row r="141" spans="4:4" x14ac:dyDescent="0.2">
      <c r="D141" s="10"/>
    </row>
    <row r="142" spans="4:4" x14ac:dyDescent="0.2">
      <c r="D142" s="10"/>
    </row>
    <row r="143" spans="4:4" x14ac:dyDescent="0.2">
      <c r="D143" s="10"/>
    </row>
    <row r="144" spans="4:4" x14ac:dyDescent="0.2">
      <c r="D144" s="10"/>
    </row>
    <row r="145" spans="4:4" x14ac:dyDescent="0.2">
      <c r="D145" s="10"/>
    </row>
    <row r="146" spans="4:4" x14ac:dyDescent="0.2">
      <c r="D146" s="10"/>
    </row>
    <row r="147" spans="4:4" x14ac:dyDescent="0.2">
      <c r="D147" s="10"/>
    </row>
    <row r="148" spans="4:4" x14ac:dyDescent="0.2">
      <c r="D148" s="10"/>
    </row>
    <row r="149" spans="4:4" x14ac:dyDescent="0.2">
      <c r="D149" s="10"/>
    </row>
    <row r="150" spans="4:4" x14ac:dyDescent="0.2">
      <c r="D150" s="10"/>
    </row>
    <row r="151" spans="4:4" x14ac:dyDescent="0.2">
      <c r="D151" s="10"/>
    </row>
    <row r="152" spans="4:4" x14ac:dyDescent="0.2">
      <c r="D152" s="10"/>
    </row>
    <row r="153" spans="4:4" x14ac:dyDescent="0.2">
      <c r="D153" s="10"/>
    </row>
    <row r="154" spans="4:4" x14ac:dyDescent="0.2">
      <c r="D154" s="10"/>
    </row>
    <row r="155" spans="4:4" x14ac:dyDescent="0.2">
      <c r="D155" s="10"/>
    </row>
    <row r="156" spans="4:4" x14ac:dyDescent="0.2">
      <c r="D156" s="10"/>
    </row>
    <row r="157" spans="4:4" x14ac:dyDescent="0.2">
      <c r="D157" s="10"/>
    </row>
    <row r="158" spans="4:4" x14ac:dyDescent="0.2">
      <c r="D158" s="10"/>
    </row>
    <row r="159" spans="4:4" x14ac:dyDescent="0.2">
      <c r="D159" s="10"/>
    </row>
    <row r="160" spans="4:4" x14ac:dyDescent="0.2">
      <c r="D160" s="10"/>
    </row>
    <row r="161" spans="4:4" x14ac:dyDescent="0.2">
      <c r="D161" s="10"/>
    </row>
    <row r="162" spans="4:4" x14ac:dyDescent="0.2">
      <c r="D162" s="10"/>
    </row>
    <row r="163" spans="4:4" x14ac:dyDescent="0.2">
      <c r="D163" s="10"/>
    </row>
    <row r="164" spans="4:4" x14ac:dyDescent="0.2">
      <c r="D164" s="10"/>
    </row>
    <row r="165" spans="4:4" x14ac:dyDescent="0.2">
      <c r="D165" s="10"/>
    </row>
    <row r="166" spans="4:4" x14ac:dyDescent="0.2">
      <c r="D166" s="10"/>
    </row>
    <row r="167" spans="4:4" x14ac:dyDescent="0.2">
      <c r="D167" s="10"/>
    </row>
    <row r="168" spans="4:4" x14ac:dyDescent="0.2">
      <c r="D168" s="10"/>
    </row>
    <row r="169" spans="4:4" x14ac:dyDescent="0.2">
      <c r="D169" s="10"/>
    </row>
    <row r="170" spans="4:4" x14ac:dyDescent="0.2">
      <c r="D170" s="10"/>
    </row>
    <row r="171" spans="4:4" x14ac:dyDescent="0.2">
      <c r="D171" s="10"/>
    </row>
    <row r="172" spans="4:4" x14ac:dyDescent="0.2">
      <c r="D172" s="10"/>
    </row>
    <row r="173" spans="4:4" x14ac:dyDescent="0.2">
      <c r="D173" s="10"/>
    </row>
    <row r="174" spans="4:4" x14ac:dyDescent="0.2">
      <c r="D174" s="10"/>
    </row>
    <row r="175" spans="4:4" x14ac:dyDescent="0.2">
      <c r="D175" s="10"/>
    </row>
    <row r="176" spans="4:4" x14ac:dyDescent="0.2">
      <c r="D176" s="10"/>
    </row>
    <row r="177" spans="4:4" x14ac:dyDescent="0.2">
      <c r="D177" s="10"/>
    </row>
    <row r="178" spans="4:4" x14ac:dyDescent="0.2">
      <c r="D178" s="10"/>
    </row>
    <row r="179" spans="4:4" x14ac:dyDescent="0.2">
      <c r="D179" s="10"/>
    </row>
    <row r="180" spans="4:4" x14ac:dyDescent="0.2">
      <c r="D180" s="10"/>
    </row>
    <row r="181" spans="4:4" x14ac:dyDescent="0.2">
      <c r="D181" s="10"/>
    </row>
    <row r="182" spans="4:4" x14ac:dyDescent="0.2">
      <c r="D182" s="10"/>
    </row>
    <row r="183" spans="4:4" x14ac:dyDescent="0.2">
      <c r="D183" s="10"/>
    </row>
    <row r="184" spans="4:4" x14ac:dyDescent="0.2">
      <c r="D184" s="10"/>
    </row>
    <row r="185" spans="4:4" x14ac:dyDescent="0.2">
      <c r="D185" s="10"/>
    </row>
    <row r="186" spans="4:4" x14ac:dyDescent="0.2">
      <c r="D186" s="10"/>
    </row>
    <row r="187" spans="4:4" x14ac:dyDescent="0.2">
      <c r="D187" s="10"/>
    </row>
    <row r="188" spans="4:4" x14ac:dyDescent="0.2">
      <c r="D188" s="10"/>
    </row>
    <row r="189" spans="4:4" x14ac:dyDescent="0.2">
      <c r="D189" s="10"/>
    </row>
    <row r="190" spans="4:4" x14ac:dyDescent="0.2">
      <c r="D190" s="10"/>
    </row>
    <row r="191" spans="4:4" x14ac:dyDescent="0.2">
      <c r="D191" s="10"/>
    </row>
    <row r="192" spans="4:4" x14ac:dyDescent="0.2">
      <c r="D192" s="10"/>
    </row>
    <row r="193" spans="4:4" x14ac:dyDescent="0.2">
      <c r="D193" s="10"/>
    </row>
    <row r="194" spans="4:4" x14ac:dyDescent="0.2">
      <c r="D194" s="10"/>
    </row>
    <row r="195" spans="4:4" x14ac:dyDescent="0.2">
      <c r="D195" s="10"/>
    </row>
    <row r="196" spans="4:4" x14ac:dyDescent="0.2">
      <c r="D196" s="10"/>
    </row>
    <row r="197" spans="4:4" x14ac:dyDescent="0.2">
      <c r="D197" s="10"/>
    </row>
    <row r="198" spans="4:4" x14ac:dyDescent="0.2">
      <c r="D198" s="10"/>
    </row>
    <row r="199" spans="4:4" x14ac:dyDescent="0.2">
      <c r="D199" s="10"/>
    </row>
    <row r="200" spans="4:4" x14ac:dyDescent="0.2">
      <c r="D200" s="10"/>
    </row>
    <row r="201" spans="4:4" x14ac:dyDescent="0.2">
      <c r="D201" s="10"/>
    </row>
    <row r="202" spans="4:4" x14ac:dyDescent="0.2">
      <c r="D202" s="10"/>
    </row>
    <row r="203" spans="4:4" x14ac:dyDescent="0.2">
      <c r="D203" s="10"/>
    </row>
    <row r="204" spans="4:4" x14ac:dyDescent="0.2">
      <c r="D204" s="10"/>
    </row>
    <row r="205" spans="4:4" x14ac:dyDescent="0.2">
      <c r="D205" s="10"/>
    </row>
    <row r="206" spans="4:4" x14ac:dyDescent="0.2">
      <c r="D206" s="10"/>
    </row>
    <row r="207" spans="4:4" x14ac:dyDescent="0.2">
      <c r="D207" s="10"/>
    </row>
    <row r="208" spans="4:4" x14ac:dyDescent="0.2">
      <c r="D208" s="10"/>
    </row>
    <row r="209" spans="4:4" x14ac:dyDescent="0.2">
      <c r="D209" s="10"/>
    </row>
    <row r="210" spans="4:4" x14ac:dyDescent="0.2">
      <c r="D210" s="10"/>
    </row>
    <row r="211" spans="4:4" x14ac:dyDescent="0.2">
      <c r="D211" s="10"/>
    </row>
    <row r="212" spans="4:4" x14ac:dyDescent="0.2">
      <c r="D212" s="10"/>
    </row>
    <row r="213" spans="4:4" x14ac:dyDescent="0.2">
      <c r="D213" s="10"/>
    </row>
    <row r="214" spans="4:4" x14ac:dyDescent="0.2">
      <c r="D214" s="10"/>
    </row>
    <row r="215" spans="4:4" x14ac:dyDescent="0.2">
      <c r="D215" s="10"/>
    </row>
    <row r="216" spans="4:4" x14ac:dyDescent="0.2">
      <c r="D216" s="10"/>
    </row>
    <row r="217" spans="4:4" x14ac:dyDescent="0.2">
      <c r="D217" s="10"/>
    </row>
    <row r="218" spans="4:4" x14ac:dyDescent="0.2">
      <c r="D218" s="10"/>
    </row>
    <row r="219" spans="4:4" x14ac:dyDescent="0.2">
      <c r="D219" s="10"/>
    </row>
    <row r="220" spans="4:4" x14ac:dyDescent="0.2">
      <c r="D220" s="10"/>
    </row>
    <row r="221" spans="4:4" x14ac:dyDescent="0.2">
      <c r="D221" s="10"/>
    </row>
    <row r="222" spans="4:4" x14ac:dyDescent="0.2">
      <c r="D222" s="10"/>
    </row>
    <row r="223" spans="4:4" x14ac:dyDescent="0.2">
      <c r="D223" s="10"/>
    </row>
    <row r="224" spans="4:4" x14ac:dyDescent="0.2">
      <c r="D224" s="10"/>
    </row>
    <row r="225" spans="4:4" x14ac:dyDescent="0.2">
      <c r="D225" s="10"/>
    </row>
    <row r="226" spans="4:4" x14ac:dyDescent="0.2">
      <c r="D226" s="10"/>
    </row>
    <row r="227" spans="4:4" x14ac:dyDescent="0.2">
      <c r="D227" s="10"/>
    </row>
    <row r="228" spans="4:4" x14ac:dyDescent="0.2">
      <c r="D228" s="10"/>
    </row>
    <row r="229" spans="4:4" x14ac:dyDescent="0.2">
      <c r="D229" s="10"/>
    </row>
    <row r="230" spans="4:4" x14ac:dyDescent="0.2">
      <c r="D230" s="10"/>
    </row>
    <row r="231" spans="4:4" x14ac:dyDescent="0.2">
      <c r="D231" s="10"/>
    </row>
    <row r="232" spans="4:4" x14ac:dyDescent="0.2">
      <c r="D232" s="10"/>
    </row>
    <row r="233" spans="4:4" x14ac:dyDescent="0.2">
      <c r="D233" s="10"/>
    </row>
    <row r="234" spans="4:4" x14ac:dyDescent="0.2">
      <c r="D234" s="10"/>
    </row>
    <row r="235" spans="4:4" x14ac:dyDescent="0.2">
      <c r="D235" s="10"/>
    </row>
    <row r="236" spans="4:4" x14ac:dyDescent="0.2">
      <c r="D236" s="10"/>
    </row>
    <row r="237" spans="4:4" x14ac:dyDescent="0.2">
      <c r="D237" s="10"/>
    </row>
    <row r="238" spans="4:4" x14ac:dyDescent="0.2">
      <c r="D238" s="10"/>
    </row>
    <row r="239" spans="4:4" x14ac:dyDescent="0.2">
      <c r="D239" s="10"/>
    </row>
    <row r="240" spans="4:4" x14ac:dyDescent="0.2">
      <c r="D240" s="10"/>
    </row>
    <row r="241" spans="4:4" x14ac:dyDescent="0.2">
      <c r="D241" s="10"/>
    </row>
    <row r="242" spans="4:4" x14ac:dyDescent="0.2">
      <c r="D242" s="10"/>
    </row>
    <row r="243" spans="4:4" x14ac:dyDescent="0.2">
      <c r="D243" s="10"/>
    </row>
    <row r="244" spans="4:4" x14ac:dyDescent="0.2">
      <c r="D244" s="10"/>
    </row>
    <row r="245" spans="4:4" x14ac:dyDescent="0.2">
      <c r="D245" s="10"/>
    </row>
    <row r="246" spans="4:4" x14ac:dyDescent="0.2">
      <c r="D246" s="10"/>
    </row>
    <row r="247" spans="4:4" x14ac:dyDescent="0.2">
      <c r="D247" s="10"/>
    </row>
    <row r="248" spans="4:4" x14ac:dyDescent="0.2">
      <c r="D248" s="10"/>
    </row>
    <row r="249" spans="4:4" x14ac:dyDescent="0.2">
      <c r="D249" s="10"/>
    </row>
    <row r="250" spans="4:4" x14ac:dyDescent="0.2">
      <c r="D250" s="10"/>
    </row>
    <row r="251" spans="4:4" x14ac:dyDescent="0.2">
      <c r="D251" s="10"/>
    </row>
    <row r="252" spans="4:4" x14ac:dyDescent="0.2">
      <c r="D252" s="10"/>
    </row>
    <row r="253" spans="4:4" x14ac:dyDescent="0.2">
      <c r="D253" s="10"/>
    </row>
    <row r="254" spans="4:4" x14ac:dyDescent="0.2">
      <c r="D254" s="10"/>
    </row>
    <row r="255" spans="4:4" x14ac:dyDescent="0.2">
      <c r="D255" s="10"/>
    </row>
    <row r="256" spans="4:4" x14ac:dyDescent="0.2">
      <c r="D256" s="10"/>
    </row>
    <row r="257" spans="4:4" x14ac:dyDescent="0.2">
      <c r="D257" s="10"/>
    </row>
    <row r="258" spans="4:4" x14ac:dyDescent="0.2">
      <c r="D258" s="10"/>
    </row>
    <row r="259" spans="4:4" x14ac:dyDescent="0.2">
      <c r="D259" s="10"/>
    </row>
    <row r="260" spans="4:4" x14ac:dyDescent="0.2">
      <c r="D260" s="10"/>
    </row>
    <row r="261" spans="4:4" x14ac:dyDescent="0.2">
      <c r="D261" s="10"/>
    </row>
    <row r="262" spans="4:4" x14ac:dyDescent="0.2">
      <c r="D262" s="10"/>
    </row>
    <row r="263" spans="4:4" x14ac:dyDescent="0.2">
      <c r="D263" s="10"/>
    </row>
    <row r="264" spans="4:4" x14ac:dyDescent="0.2">
      <c r="D264" s="10"/>
    </row>
    <row r="265" spans="4:4" x14ac:dyDescent="0.2">
      <c r="D265" s="10"/>
    </row>
    <row r="266" spans="4:4" x14ac:dyDescent="0.2">
      <c r="D266" s="10"/>
    </row>
    <row r="267" spans="4:4" x14ac:dyDescent="0.2">
      <c r="D267" s="10"/>
    </row>
    <row r="268" spans="4:4" x14ac:dyDescent="0.2">
      <c r="D268" s="10"/>
    </row>
    <row r="269" spans="4:4" x14ac:dyDescent="0.2">
      <c r="D269" s="10"/>
    </row>
    <row r="270" spans="4:4" x14ac:dyDescent="0.2">
      <c r="D270" s="10"/>
    </row>
    <row r="271" spans="4:4" x14ac:dyDescent="0.2">
      <c r="D271" s="10"/>
    </row>
    <row r="272" spans="4:4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sheetProtection algorithmName="SHA-512" hashValue="wXoTQUdeSjaPKfj0MPzKpduxd65tzqoxo56gqIr6yaRfDYHaMpz6NEqn8yd1mOmBBiuaGLMhzul95io2s7t0rQ==" saltValue="AVSIVLedS+tuc3v8lpv1Yw==" spinCount="100000" sheet="1" objects="1" scenarios="1"/>
  <mergeCells count="9">
    <mergeCell ref="A63:G67"/>
    <mergeCell ref="C32:G32"/>
    <mergeCell ref="C54:G54"/>
    <mergeCell ref="C57:G57"/>
    <mergeCell ref="A1:G1"/>
    <mergeCell ref="C2:G2"/>
    <mergeCell ref="C3:G3"/>
    <mergeCell ref="C4:G4"/>
    <mergeCell ref="A62:C62"/>
  </mergeCells>
  <pageMargins left="0.59055118110236204" right="0.196850393700787" top="0.78740157499999996" bottom="0.78740157499999996" header="0.3" footer="0.3"/>
  <pageSetup paperSize="9" orientation="landscape" r:id="rId1"/>
  <headerFooter>
    <oddFooter>&amp;RStránka &amp;P z &amp;N&amp;LZpracováno programem BUILDpower S,  © RTS, a.s.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D2291C-1A5B-496A-9AF9-AFB006ACD7C6}">
  <sheetPr>
    <pageSetUpPr fitToPage="1"/>
  </sheetPr>
  <dimension ref="B2:BM189"/>
  <sheetViews>
    <sheetView showGridLines="0" topLeftCell="A113" workbookViewId="0">
      <selection activeCell="I132" sqref="I132"/>
    </sheetView>
  </sheetViews>
  <sheetFormatPr defaultRowHeight="11.25" x14ac:dyDescent="0.2"/>
  <cols>
    <col min="1" max="1" width="7.140625" style="361" customWidth="1"/>
    <col min="2" max="2" width="1" style="361" customWidth="1"/>
    <col min="3" max="3" width="3.5703125" style="361" customWidth="1"/>
    <col min="4" max="4" width="3.7109375" style="361" customWidth="1"/>
    <col min="5" max="5" width="14.7109375" style="361" customWidth="1"/>
    <col min="6" max="6" width="43.5703125" style="361" customWidth="1"/>
    <col min="7" max="7" width="6.42578125" style="361" customWidth="1"/>
    <col min="8" max="8" width="12" style="361" customWidth="1"/>
    <col min="9" max="9" width="13.5703125" style="361" customWidth="1"/>
    <col min="10" max="10" width="19.140625" style="361" customWidth="1"/>
    <col min="11" max="11" width="19.140625" style="361" hidden="1" customWidth="1"/>
    <col min="12" max="12" width="8" style="361" customWidth="1"/>
    <col min="13" max="13" width="9.28515625" style="361" hidden="1" customWidth="1"/>
    <col min="14" max="14" width="9.140625" style="361"/>
    <col min="15" max="20" width="12.140625" style="361" hidden="1" customWidth="1"/>
    <col min="21" max="21" width="14" style="361" hidden="1" customWidth="1"/>
    <col min="22" max="22" width="10.5703125" style="361" customWidth="1"/>
    <col min="23" max="23" width="14" style="361" customWidth="1"/>
    <col min="24" max="24" width="10.5703125" style="361" customWidth="1"/>
    <col min="25" max="25" width="12.85546875" style="361" customWidth="1"/>
    <col min="26" max="26" width="9.42578125" style="361" customWidth="1"/>
    <col min="27" max="27" width="12.85546875" style="361" customWidth="1"/>
    <col min="28" max="28" width="14" style="361" customWidth="1"/>
    <col min="29" max="29" width="9.42578125" style="361" customWidth="1"/>
    <col min="30" max="30" width="12.85546875" style="361" customWidth="1"/>
    <col min="31" max="31" width="14" style="361" customWidth="1"/>
    <col min="32" max="16384" width="9.140625" style="361"/>
  </cols>
  <sheetData>
    <row r="2" spans="2:46" ht="36.950000000000003" customHeight="1" x14ac:dyDescent="0.2">
      <c r="L2" s="449" t="s">
        <v>217</v>
      </c>
      <c r="M2" s="446"/>
      <c r="N2" s="446"/>
      <c r="O2" s="446"/>
      <c r="P2" s="446"/>
      <c r="Q2" s="446"/>
      <c r="R2" s="446"/>
      <c r="S2" s="446"/>
      <c r="T2" s="446"/>
      <c r="U2" s="446"/>
      <c r="V2" s="446"/>
      <c r="AT2" s="193" t="s">
        <v>218</v>
      </c>
    </row>
    <row r="3" spans="2:46" ht="6.95" customHeight="1" x14ac:dyDescent="0.2">
      <c r="B3" s="229"/>
      <c r="C3" s="230"/>
      <c r="D3" s="230"/>
      <c r="E3" s="230"/>
      <c r="F3" s="230"/>
      <c r="G3" s="230"/>
      <c r="H3" s="230"/>
      <c r="I3" s="230"/>
      <c r="J3" s="230"/>
      <c r="K3" s="230"/>
      <c r="L3" s="201"/>
      <c r="AT3" s="193" t="s">
        <v>219</v>
      </c>
    </row>
    <row r="4" spans="2:46" ht="24.95" customHeight="1" x14ac:dyDescent="0.2">
      <c r="B4" s="201"/>
      <c r="D4" s="197" t="s">
        <v>220</v>
      </c>
      <c r="L4" s="201"/>
      <c r="M4" s="198" t="s">
        <v>221</v>
      </c>
      <c r="AT4" s="193" t="s">
        <v>222</v>
      </c>
    </row>
    <row r="5" spans="2:46" ht="6.95" customHeight="1" x14ac:dyDescent="0.2">
      <c r="B5" s="201"/>
      <c r="L5" s="201"/>
    </row>
    <row r="6" spans="2:46" ht="12" customHeight="1" x14ac:dyDescent="0.2">
      <c r="B6" s="201"/>
      <c r="D6" s="362" t="s">
        <v>24</v>
      </c>
      <c r="L6" s="201"/>
    </row>
    <row r="7" spans="2:46" ht="16.5" customHeight="1" x14ac:dyDescent="0.2">
      <c r="B7" s="201"/>
      <c r="E7" s="447" t="str">
        <f>'[2]Rekapitulace stavby'!K6</f>
        <v>FN Brno - pracoviště dětské medicíny objekt C</v>
      </c>
      <c r="F7" s="448"/>
      <c r="G7" s="448"/>
      <c r="H7" s="448"/>
      <c r="L7" s="201"/>
    </row>
    <row r="8" spans="2:46" ht="12" customHeight="1" x14ac:dyDescent="0.2">
      <c r="B8" s="201"/>
      <c r="D8" s="362" t="s">
        <v>223</v>
      </c>
      <c r="L8" s="201"/>
    </row>
    <row r="9" spans="2:46" ht="16.5" customHeight="1" x14ac:dyDescent="0.2">
      <c r="B9" s="201"/>
      <c r="E9" s="445" t="s">
        <v>224</v>
      </c>
      <c r="F9" s="446"/>
      <c r="G9" s="446"/>
      <c r="H9" s="446"/>
      <c r="L9" s="201"/>
    </row>
    <row r="10" spans="2:46" x14ac:dyDescent="0.2">
      <c r="B10" s="201"/>
      <c r="L10" s="201"/>
    </row>
    <row r="11" spans="2:46" ht="12" customHeight="1" x14ac:dyDescent="0.2">
      <c r="B11" s="201"/>
      <c r="D11" s="362" t="s">
        <v>225</v>
      </c>
      <c r="F11" s="363" t="s">
        <v>226</v>
      </c>
      <c r="I11" s="362" t="s">
        <v>227</v>
      </c>
      <c r="J11" s="363" t="s">
        <v>226</v>
      </c>
      <c r="L11" s="201"/>
    </row>
    <row r="12" spans="2:46" ht="12" customHeight="1" x14ac:dyDescent="0.2">
      <c r="B12" s="201"/>
      <c r="D12" s="362" t="s">
        <v>228</v>
      </c>
      <c r="F12" s="363" t="s">
        <v>229</v>
      </c>
      <c r="I12" s="362" t="s">
        <v>230</v>
      </c>
      <c r="J12" s="203" t="str">
        <f>'[2]Rekapitulace stavby'!AN8</f>
        <v>11. 11. 2025</v>
      </c>
      <c r="L12" s="201"/>
    </row>
    <row r="13" spans="2:46" ht="10.9" customHeight="1" x14ac:dyDescent="0.2">
      <c r="B13" s="201"/>
      <c r="L13" s="201"/>
    </row>
    <row r="14" spans="2:46" ht="12" customHeight="1" x14ac:dyDescent="0.2">
      <c r="B14" s="201"/>
      <c r="D14" s="362" t="s">
        <v>231</v>
      </c>
      <c r="I14" s="362" t="s">
        <v>232</v>
      </c>
      <c r="J14" s="363" t="str">
        <f>IF('[2]Rekapitulace stavby'!AN10="","",'[2]Rekapitulace stavby'!AN10)</f>
        <v/>
      </c>
      <c r="L14" s="201"/>
    </row>
    <row r="15" spans="2:46" ht="18" customHeight="1" x14ac:dyDescent="0.2">
      <c r="B15" s="201"/>
      <c r="E15" s="363" t="str">
        <f>IF('[2]Rekapitulace stavby'!E11="","",'[2]Rekapitulace stavby'!E11)</f>
        <v xml:space="preserve"> </v>
      </c>
      <c r="I15" s="362" t="s">
        <v>36</v>
      </c>
      <c r="J15" s="363" t="str">
        <f>IF('[2]Rekapitulace stavby'!AN11="","",'[2]Rekapitulace stavby'!AN11)</f>
        <v/>
      </c>
      <c r="L15" s="201"/>
    </row>
    <row r="16" spans="2:46" ht="6.95" customHeight="1" x14ac:dyDescent="0.2">
      <c r="B16" s="201"/>
      <c r="L16" s="201"/>
    </row>
    <row r="17" spans="2:12" ht="12" customHeight="1" x14ac:dyDescent="0.2">
      <c r="B17" s="201"/>
      <c r="D17" s="362" t="s">
        <v>20</v>
      </c>
      <c r="I17" s="362" t="s">
        <v>232</v>
      </c>
      <c r="J17" s="363" t="str">
        <f>'[2]Rekapitulace stavby'!AN13</f>
        <v/>
      </c>
      <c r="L17" s="201"/>
    </row>
    <row r="18" spans="2:12" ht="18" customHeight="1" x14ac:dyDescent="0.2">
      <c r="B18" s="201"/>
      <c r="E18" s="451" t="str">
        <f>'[2]Rekapitulace stavby'!E14</f>
        <v xml:space="preserve"> </v>
      </c>
      <c r="F18" s="451"/>
      <c r="G18" s="451"/>
      <c r="H18" s="451"/>
      <c r="I18" s="362" t="s">
        <v>36</v>
      </c>
      <c r="J18" s="363" t="str">
        <f>'[2]Rekapitulace stavby'!AN14</f>
        <v/>
      </c>
      <c r="L18" s="201"/>
    </row>
    <row r="19" spans="2:12" ht="6.95" customHeight="1" x14ac:dyDescent="0.2">
      <c r="B19" s="201"/>
      <c r="L19" s="201"/>
    </row>
    <row r="20" spans="2:12" ht="12" customHeight="1" x14ac:dyDescent="0.2">
      <c r="B20" s="201"/>
      <c r="D20" s="362" t="s">
        <v>21</v>
      </c>
      <c r="I20" s="362" t="s">
        <v>232</v>
      </c>
      <c r="J20" s="363" t="s">
        <v>233</v>
      </c>
      <c r="L20" s="201"/>
    </row>
    <row r="21" spans="2:12" ht="18" customHeight="1" x14ac:dyDescent="0.2">
      <c r="B21" s="201"/>
      <c r="E21" s="363" t="s">
        <v>234</v>
      </c>
      <c r="I21" s="362" t="s">
        <v>36</v>
      </c>
      <c r="J21" s="363" t="s">
        <v>226</v>
      </c>
      <c r="L21" s="201"/>
    </row>
    <row r="22" spans="2:12" ht="6.95" customHeight="1" x14ac:dyDescent="0.2">
      <c r="B22" s="201"/>
      <c r="L22" s="201"/>
    </row>
    <row r="23" spans="2:12" ht="12" customHeight="1" x14ac:dyDescent="0.2">
      <c r="B23" s="201"/>
      <c r="D23" s="362" t="s">
        <v>235</v>
      </c>
      <c r="I23" s="362" t="s">
        <v>232</v>
      </c>
      <c r="J23" s="363" t="s">
        <v>226</v>
      </c>
      <c r="L23" s="201"/>
    </row>
    <row r="24" spans="2:12" ht="18" customHeight="1" x14ac:dyDescent="0.2">
      <c r="B24" s="201"/>
      <c r="E24" s="363" t="s">
        <v>236</v>
      </c>
      <c r="I24" s="362" t="s">
        <v>36</v>
      </c>
      <c r="J24" s="363" t="s">
        <v>226</v>
      </c>
      <c r="L24" s="201"/>
    </row>
    <row r="25" spans="2:12" ht="6.95" customHeight="1" x14ac:dyDescent="0.2">
      <c r="B25" s="201"/>
      <c r="L25" s="201"/>
    </row>
    <row r="26" spans="2:12" ht="12" customHeight="1" x14ac:dyDescent="0.2">
      <c r="B26" s="201"/>
      <c r="D26" s="362" t="s">
        <v>237</v>
      </c>
      <c r="L26" s="201"/>
    </row>
    <row r="27" spans="2:12" s="204" customFormat="1" ht="16.5" customHeight="1" x14ac:dyDescent="0.2">
      <c r="B27" s="205"/>
      <c r="E27" s="452" t="s">
        <v>226</v>
      </c>
      <c r="F27" s="452"/>
      <c r="G27" s="452"/>
      <c r="H27" s="452"/>
      <c r="L27" s="205"/>
    </row>
    <row r="28" spans="2:12" ht="6.95" customHeight="1" x14ac:dyDescent="0.2">
      <c r="B28" s="201"/>
      <c r="L28" s="201"/>
    </row>
    <row r="29" spans="2:12" ht="6.95" customHeight="1" x14ac:dyDescent="0.2">
      <c r="B29" s="201"/>
      <c r="D29" s="207"/>
      <c r="E29" s="207"/>
      <c r="F29" s="207"/>
      <c r="G29" s="207"/>
      <c r="H29" s="207"/>
      <c r="I29" s="207"/>
      <c r="J29" s="207"/>
      <c r="K29" s="207"/>
      <c r="L29" s="201"/>
    </row>
    <row r="30" spans="2:12" ht="25.35" customHeight="1" x14ac:dyDescent="0.2">
      <c r="B30" s="201"/>
      <c r="D30" s="208" t="s">
        <v>238</v>
      </c>
      <c r="J30" s="209">
        <f>ROUND(J129, 2)</f>
        <v>0</v>
      </c>
      <c r="L30" s="201"/>
    </row>
    <row r="31" spans="2:12" ht="6.95" customHeight="1" x14ac:dyDescent="0.2">
      <c r="B31" s="201"/>
      <c r="D31" s="207"/>
      <c r="E31" s="207"/>
      <c r="F31" s="207"/>
      <c r="G31" s="207"/>
      <c r="H31" s="207"/>
      <c r="I31" s="207"/>
      <c r="J31" s="207"/>
      <c r="K31" s="207"/>
      <c r="L31" s="201"/>
    </row>
    <row r="32" spans="2:12" ht="14.45" customHeight="1" x14ac:dyDescent="0.2">
      <c r="B32" s="201"/>
      <c r="F32" s="210" t="s">
        <v>239</v>
      </c>
      <c r="I32" s="210" t="s">
        <v>240</v>
      </c>
      <c r="J32" s="210" t="s">
        <v>241</v>
      </c>
      <c r="L32" s="201"/>
    </row>
    <row r="33" spans="2:12" ht="14.45" customHeight="1" x14ac:dyDescent="0.2">
      <c r="B33" s="201"/>
      <c r="D33" s="211" t="s">
        <v>91</v>
      </c>
      <c r="E33" s="362" t="s">
        <v>242</v>
      </c>
      <c r="F33" s="212">
        <f>ROUND((SUM(BE129:BE188)),  2)</f>
        <v>0</v>
      </c>
      <c r="I33" s="213">
        <v>0.21</v>
      </c>
      <c r="J33" s="212">
        <f>ROUND(((SUM(BE129:BE188))*I33),  2)</f>
        <v>0</v>
      </c>
      <c r="L33" s="201"/>
    </row>
    <row r="34" spans="2:12" ht="14.45" customHeight="1" x14ac:dyDescent="0.2">
      <c r="B34" s="201"/>
      <c r="E34" s="362" t="s">
        <v>243</v>
      </c>
      <c r="F34" s="212">
        <f>ROUND((SUM(BF129:BF188)),  2)</f>
        <v>0</v>
      </c>
      <c r="I34" s="213">
        <v>0.12</v>
      </c>
      <c r="J34" s="212">
        <f>ROUND(((SUM(BF129:BF188))*I34),  2)</f>
        <v>0</v>
      </c>
      <c r="L34" s="201"/>
    </row>
    <row r="35" spans="2:12" ht="14.45" hidden="1" customHeight="1" x14ac:dyDescent="0.2">
      <c r="B35" s="201"/>
      <c r="E35" s="362" t="s">
        <v>244</v>
      </c>
      <c r="F35" s="212">
        <f>ROUND((SUM(BG129:BG188)),  2)</f>
        <v>0</v>
      </c>
      <c r="I35" s="213">
        <v>0.21</v>
      </c>
      <c r="J35" s="212">
        <f>0</f>
        <v>0</v>
      </c>
      <c r="L35" s="201"/>
    </row>
    <row r="36" spans="2:12" ht="14.45" hidden="1" customHeight="1" x14ac:dyDescent="0.2">
      <c r="B36" s="201"/>
      <c r="E36" s="362" t="s">
        <v>245</v>
      </c>
      <c r="F36" s="212">
        <f>ROUND((SUM(BH129:BH188)),  2)</f>
        <v>0</v>
      </c>
      <c r="I36" s="213">
        <v>0.12</v>
      </c>
      <c r="J36" s="212">
        <f>0</f>
        <v>0</v>
      </c>
      <c r="L36" s="201"/>
    </row>
    <row r="37" spans="2:12" ht="14.45" hidden="1" customHeight="1" x14ac:dyDescent="0.2">
      <c r="B37" s="201"/>
      <c r="E37" s="362" t="s">
        <v>246</v>
      </c>
      <c r="F37" s="212">
        <f>ROUND((SUM(BI129:BI188)),  2)</f>
        <v>0</v>
      </c>
      <c r="I37" s="213">
        <v>0</v>
      </c>
      <c r="J37" s="212">
        <f>0</f>
        <v>0</v>
      </c>
      <c r="L37" s="201"/>
    </row>
    <row r="38" spans="2:12" ht="6.95" customHeight="1" x14ac:dyDescent="0.2">
      <c r="B38" s="201"/>
      <c r="L38" s="201"/>
    </row>
    <row r="39" spans="2:12" ht="25.35" customHeight="1" x14ac:dyDescent="0.2">
      <c r="B39" s="201"/>
      <c r="C39" s="214"/>
      <c r="D39" s="215" t="s">
        <v>92</v>
      </c>
      <c r="E39" s="216"/>
      <c r="F39" s="216"/>
      <c r="G39" s="217" t="s">
        <v>12</v>
      </c>
      <c r="H39" s="218" t="s">
        <v>52</v>
      </c>
      <c r="I39" s="216"/>
      <c r="J39" s="219">
        <f>SUM(J30:J37)</f>
        <v>0</v>
      </c>
      <c r="K39" s="220"/>
      <c r="L39" s="201"/>
    </row>
    <row r="40" spans="2:12" ht="14.45" customHeight="1" x14ac:dyDescent="0.2">
      <c r="B40" s="201"/>
      <c r="L40" s="201"/>
    </row>
    <row r="41" spans="2:12" ht="14.45" customHeight="1" x14ac:dyDescent="0.2">
      <c r="B41" s="201"/>
      <c r="L41" s="201"/>
    </row>
    <row r="42" spans="2:12" ht="14.45" customHeight="1" x14ac:dyDescent="0.2">
      <c r="B42" s="201"/>
      <c r="L42" s="201"/>
    </row>
    <row r="43" spans="2:12" ht="14.45" customHeight="1" x14ac:dyDescent="0.2">
      <c r="B43" s="201"/>
      <c r="L43" s="201"/>
    </row>
    <row r="44" spans="2:12" ht="14.45" customHeight="1" x14ac:dyDescent="0.2">
      <c r="B44" s="201"/>
      <c r="L44" s="201"/>
    </row>
    <row r="45" spans="2:12" ht="14.45" customHeight="1" x14ac:dyDescent="0.2">
      <c r="B45" s="201"/>
      <c r="L45" s="201"/>
    </row>
    <row r="46" spans="2:12" ht="14.45" customHeight="1" x14ac:dyDescent="0.2">
      <c r="B46" s="201"/>
      <c r="L46" s="201"/>
    </row>
    <row r="47" spans="2:12" ht="14.45" customHeight="1" x14ac:dyDescent="0.2">
      <c r="B47" s="201"/>
      <c r="L47" s="201"/>
    </row>
    <row r="48" spans="2:12" ht="14.45" customHeight="1" x14ac:dyDescent="0.2">
      <c r="B48" s="201"/>
      <c r="L48" s="201"/>
    </row>
    <row r="49" spans="2:12" ht="14.45" customHeight="1" x14ac:dyDescent="0.2">
      <c r="B49" s="201"/>
      <c r="L49" s="201"/>
    </row>
    <row r="50" spans="2:12" ht="14.45" customHeight="1" x14ac:dyDescent="0.2">
      <c r="B50" s="201"/>
      <c r="D50" s="221" t="s">
        <v>247</v>
      </c>
      <c r="E50" s="222"/>
      <c r="F50" s="222"/>
      <c r="G50" s="221" t="s">
        <v>248</v>
      </c>
      <c r="H50" s="222"/>
      <c r="I50" s="222"/>
      <c r="J50" s="222"/>
      <c r="K50" s="222"/>
      <c r="L50" s="201"/>
    </row>
    <row r="51" spans="2:12" x14ac:dyDescent="0.2">
      <c r="B51" s="201"/>
      <c r="L51" s="201"/>
    </row>
    <row r="52" spans="2:12" x14ac:dyDescent="0.2">
      <c r="B52" s="201"/>
      <c r="L52" s="201"/>
    </row>
    <row r="53" spans="2:12" x14ac:dyDescent="0.2">
      <c r="B53" s="201"/>
      <c r="L53" s="201"/>
    </row>
    <row r="54" spans="2:12" x14ac:dyDescent="0.2">
      <c r="B54" s="201"/>
      <c r="L54" s="201"/>
    </row>
    <row r="55" spans="2:12" x14ac:dyDescent="0.2">
      <c r="B55" s="201"/>
      <c r="L55" s="201"/>
    </row>
    <row r="56" spans="2:12" x14ac:dyDescent="0.2">
      <c r="B56" s="201"/>
      <c r="L56" s="201"/>
    </row>
    <row r="57" spans="2:12" x14ac:dyDescent="0.2">
      <c r="B57" s="201"/>
      <c r="L57" s="201"/>
    </row>
    <row r="58" spans="2:12" x14ac:dyDescent="0.2">
      <c r="B58" s="201"/>
      <c r="L58" s="201"/>
    </row>
    <row r="59" spans="2:12" x14ac:dyDescent="0.2">
      <c r="B59" s="201"/>
      <c r="L59" s="201"/>
    </row>
    <row r="60" spans="2:12" x14ac:dyDescent="0.2">
      <c r="B60" s="201"/>
      <c r="L60" s="201"/>
    </row>
    <row r="61" spans="2:12" ht="12.75" x14ac:dyDescent="0.2">
      <c r="B61" s="201"/>
      <c r="D61" s="223" t="s">
        <v>249</v>
      </c>
      <c r="E61" s="224"/>
      <c r="F61" s="225" t="s">
        <v>250</v>
      </c>
      <c r="G61" s="223" t="s">
        <v>249</v>
      </c>
      <c r="H61" s="224"/>
      <c r="I61" s="224"/>
      <c r="J61" s="226" t="s">
        <v>250</v>
      </c>
      <c r="K61" s="224"/>
      <c r="L61" s="201"/>
    </row>
    <row r="62" spans="2:12" x14ac:dyDescent="0.2">
      <c r="B62" s="201"/>
      <c r="L62" s="201"/>
    </row>
    <row r="63" spans="2:12" x14ac:dyDescent="0.2">
      <c r="B63" s="201"/>
      <c r="L63" s="201"/>
    </row>
    <row r="64" spans="2:12" x14ac:dyDescent="0.2">
      <c r="B64" s="201"/>
      <c r="L64" s="201"/>
    </row>
    <row r="65" spans="2:12" ht="12.75" x14ac:dyDescent="0.2">
      <c r="B65" s="201"/>
      <c r="D65" s="221" t="s">
        <v>251</v>
      </c>
      <c r="E65" s="222"/>
      <c r="F65" s="222"/>
      <c r="G65" s="221" t="s">
        <v>252</v>
      </c>
      <c r="H65" s="222"/>
      <c r="I65" s="222"/>
      <c r="J65" s="222"/>
      <c r="K65" s="222"/>
      <c r="L65" s="201"/>
    </row>
    <row r="66" spans="2:12" x14ac:dyDescent="0.2">
      <c r="B66" s="201"/>
      <c r="L66" s="201"/>
    </row>
    <row r="67" spans="2:12" x14ac:dyDescent="0.2">
      <c r="B67" s="201"/>
      <c r="L67" s="201"/>
    </row>
    <row r="68" spans="2:12" x14ac:dyDescent="0.2">
      <c r="B68" s="201"/>
      <c r="L68" s="201"/>
    </row>
    <row r="69" spans="2:12" x14ac:dyDescent="0.2">
      <c r="B69" s="201"/>
      <c r="L69" s="201"/>
    </row>
    <row r="70" spans="2:12" x14ac:dyDescent="0.2">
      <c r="B70" s="201"/>
      <c r="L70" s="201"/>
    </row>
    <row r="71" spans="2:12" x14ac:dyDescent="0.2">
      <c r="B71" s="201"/>
      <c r="L71" s="201"/>
    </row>
    <row r="72" spans="2:12" x14ac:dyDescent="0.2">
      <c r="B72" s="201"/>
      <c r="L72" s="201"/>
    </row>
    <row r="73" spans="2:12" x14ac:dyDescent="0.2">
      <c r="B73" s="201"/>
      <c r="L73" s="201"/>
    </row>
    <row r="74" spans="2:12" x14ac:dyDescent="0.2">
      <c r="B74" s="201"/>
      <c r="L74" s="201"/>
    </row>
    <row r="75" spans="2:12" x14ac:dyDescent="0.2">
      <c r="B75" s="201"/>
      <c r="L75" s="201"/>
    </row>
    <row r="76" spans="2:12" ht="12.75" x14ac:dyDescent="0.2">
      <c r="B76" s="201"/>
      <c r="D76" s="223" t="s">
        <v>249</v>
      </c>
      <c r="E76" s="224"/>
      <c r="F76" s="225" t="s">
        <v>250</v>
      </c>
      <c r="G76" s="223" t="s">
        <v>249</v>
      </c>
      <c r="H76" s="224"/>
      <c r="I76" s="224"/>
      <c r="J76" s="226" t="s">
        <v>250</v>
      </c>
      <c r="K76" s="224"/>
      <c r="L76" s="201"/>
    </row>
    <row r="77" spans="2:12" ht="14.45" customHeight="1" x14ac:dyDescent="0.2">
      <c r="B77" s="227"/>
      <c r="C77" s="228"/>
      <c r="D77" s="228"/>
      <c r="E77" s="228"/>
      <c r="F77" s="228"/>
      <c r="G77" s="228"/>
      <c r="H77" s="228"/>
      <c r="I77" s="228"/>
      <c r="J77" s="228"/>
      <c r="K77" s="228"/>
      <c r="L77" s="201"/>
    </row>
    <row r="81" spans="2:47" ht="6.95" customHeight="1" x14ac:dyDescent="0.2">
      <c r="B81" s="229"/>
      <c r="C81" s="230"/>
      <c r="D81" s="230"/>
      <c r="E81" s="230"/>
      <c r="F81" s="230"/>
      <c r="G81" s="230"/>
      <c r="H81" s="230"/>
      <c r="I81" s="230"/>
      <c r="J81" s="230"/>
      <c r="K81" s="230"/>
      <c r="L81" s="201"/>
    </row>
    <row r="82" spans="2:47" ht="24.95" customHeight="1" x14ac:dyDescent="0.2">
      <c r="B82" s="201"/>
      <c r="C82" s="197" t="s">
        <v>253</v>
      </c>
      <c r="L82" s="201"/>
    </row>
    <row r="83" spans="2:47" ht="6.95" customHeight="1" x14ac:dyDescent="0.2">
      <c r="B83" s="201"/>
      <c r="L83" s="201"/>
    </row>
    <row r="84" spans="2:47" ht="12" customHeight="1" x14ac:dyDescent="0.2">
      <c r="B84" s="201"/>
      <c r="C84" s="362" t="s">
        <v>24</v>
      </c>
      <c r="L84" s="201"/>
    </row>
    <row r="85" spans="2:47" ht="16.5" customHeight="1" x14ac:dyDescent="0.2">
      <c r="B85" s="201"/>
      <c r="E85" s="447" t="str">
        <f>E7</f>
        <v>FN Brno - pracoviště dětské medicíny objekt C</v>
      </c>
      <c r="F85" s="448"/>
      <c r="G85" s="448"/>
      <c r="H85" s="448"/>
      <c r="L85" s="201"/>
    </row>
    <row r="86" spans="2:47" ht="12" customHeight="1" x14ac:dyDescent="0.2">
      <c r="B86" s="201"/>
      <c r="C86" s="362" t="s">
        <v>223</v>
      </c>
      <c r="L86" s="201"/>
    </row>
    <row r="87" spans="2:47" ht="16.5" customHeight="1" x14ac:dyDescent="0.2">
      <c r="B87" s="201"/>
      <c r="E87" s="445" t="str">
        <f>E9</f>
        <v>1. - TPS - Silnoproud</v>
      </c>
      <c r="F87" s="446"/>
      <c r="G87" s="446"/>
      <c r="H87" s="446"/>
      <c r="L87" s="201"/>
    </row>
    <row r="88" spans="2:47" ht="6.95" customHeight="1" x14ac:dyDescent="0.2">
      <c r="B88" s="201"/>
      <c r="L88" s="201"/>
    </row>
    <row r="89" spans="2:47" ht="12" customHeight="1" x14ac:dyDescent="0.2">
      <c r="B89" s="201"/>
      <c r="C89" s="362" t="s">
        <v>228</v>
      </c>
      <c r="F89" s="363" t="str">
        <f>F12</f>
        <v xml:space="preserve"> </v>
      </c>
      <c r="I89" s="362" t="s">
        <v>230</v>
      </c>
      <c r="J89" s="203" t="str">
        <f>IF(J12="","",J12)</f>
        <v>11. 11. 2025</v>
      </c>
      <c r="L89" s="201"/>
    </row>
    <row r="90" spans="2:47" ht="6.95" customHeight="1" x14ac:dyDescent="0.2">
      <c r="B90" s="201"/>
      <c r="L90" s="201"/>
    </row>
    <row r="91" spans="2:47" ht="15.2" customHeight="1" x14ac:dyDescent="0.2">
      <c r="B91" s="201"/>
      <c r="C91" s="362" t="s">
        <v>231</v>
      </c>
      <c r="F91" s="363" t="str">
        <f>E15</f>
        <v xml:space="preserve"> </v>
      </c>
      <c r="I91" s="362" t="s">
        <v>21</v>
      </c>
      <c r="J91" s="364" t="str">
        <f>E21</f>
        <v>Oldřich Střítecký</v>
      </c>
      <c r="L91" s="201"/>
    </row>
    <row r="92" spans="2:47" ht="15.2" customHeight="1" x14ac:dyDescent="0.2">
      <c r="B92" s="201"/>
      <c r="C92" s="362" t="s">
        <v>20</v>
      </c>
      <c r="F92" s="363" t="str">
        <f>IF(E18="","",E18)</f>
        <v xml:space="preserve"> </v>
      </c>
      <c r="I92" s="362" t="s">
        <v>235</v>
      </c>
      <c r="J92" s="364" t="str">
        <f>E24</f>
        <v>PK Střítecký</v>
      </c>
      <c r="L92" s="201"/>
    </row>
    <row r="93" spans="2:47" ht="10.35" customHeight="1" x14ac:dyDescent="0.2">
      <c r="B93" s="201"/>
      <c r="L93" s="201"/>
    </row>
    <row r="94" spans="2:47" ht="29.25" customHeight="1" x14ac:dyDescent="0.2">
      <c r="B94" s="201"/>
      <c r="C94" s="231" t="s">
        <v>254</v>
      </c>
      <c r="D94" s="214"/>
      <c r="E94" s="214"/>
      <c r="F94" s="214"/>
      <c r="G94" s="214"/>
      <c r="H94" s="214"/>
      <c r="I94" s="214"/>
      <c r="J94" s="232" t="s">
        <v>255</v>
      </c>
      <c r="K94" s="214"/>
      <c r="L94" s="201"/>
    </row>
    <row r="95" spans="2:47" ht="10.35" customHeight="1" x14ac:dyDescent="0.2">
      <c r="B95" s="201"/>
      <c r="L95" s="201"/>
    </row>
    <row r="96" spans="2:47" ht="22.9" customHeight="1" x14ac:dyDescent="0.2">
      <c r="B96" s="201"/>
      <c r="C96" s="233" t="s">
        <v>256</v>
      </c>
      <c r="J96" s="209">
        <f>J129</f>
        <v>0</v>
      </c>
      <c r="L96" s="201"/>
      <c r="AU96" s="193" t="s">
        <v>257</v>
      </c>
    </row>
    <row r="97" spans="2:12" s="234" customFormat="1" ht="24.95" customHeight="1" x14ac:dyDescent="0.2">
      <c r="B97" s="235"/>
      <c r="D97" s="236" t="s">
        <v>258</v>
      </c>
      <c r="E97" s="237"/>
      <c r="F97" s="237"/>
      <c r="G97" s="237"/>
      <c r="H97" s="237"/>
      <c r="I97" s="237"/>
      <c r="J97" s="238">
        <f>J130</f>
        <v>0</v>
      </c>
      <c r="L97" s="235"/>
    </row>
    <row r="98" spans="2:12" s="239" customFormat="1" ht="19.899999999999999" customHeight="1" x14ac:dyDescent="0.2">
      <c r="B98" s="240"/>
      <c r="D98" s="241" t="s">
        <v>259</v>
      </c>
      <c r="E98" s="242"/>
      <c r="F98" s="242"/>
      <c r="G98" s="242"/>
      <c r="H98" s="242"/>
      <c r="I98" s="242"/>
      <c r="J98" s="243">
        <f>J131</f>
        <v>0</v>
      </c>
      <c r="L98" s="240"/>
    </row>
    <row r="99" spans="2:12" s="239" customFormat="1" ht="14.85" customHeight="1" x14ac:dyDescent="0.2">
      <c r="B99" s="240"/>
      <c r="D99" s="241" t="s">
        <v>260</v>
      </c>
      <c r="E99" s="242"/>
      <c r="F99" s="242"/>
      <c r="G99" s="242"/>
      <c r="H99" s="242"/>
      <c r="I99" s="242"/>
      <c r="J99" s="243">
        <f>J137</f>
        <v>0</v>
      </c>
      <c r="L99" s="240"/>
    </row>
    <row r="100" spans="2:12" s="239" customFormat="1" ht="14.85" customHeight="1" x14ac:dyDescent="0.2">
      <c r="B100" s="240"/>
      <c r="D100" s="241" t="s">
        <v>261</v>
      </c>
      <c r="E100" s="242"/>
      <c r="F100" s="242"/>
      <c r="G100" s="242"/>
      <c r="H100" s="242"/>
      <c r="I100" s="242"/>
      <c r="J100" s="243">
        <f>J139</f>
        <v>0</v>
      </c>
      <c r="L100" s="240"/>
    </row>
    <row r="101" spans="2:12" s="239" customFormat="1" ht="14.85" customHeight="1" x14ac:dyDescent="0.2">
      <c r="B101" s="240"/>
      <c r="D101" s="241" t="s">
        <v>262</v>
      </c>
      <c r="E101" s="242"/>
      <c r="F101" s="242"/>
      <c r="G101" s="242"/>
      <c r="H101" s="242"/>
      <c r="I101" s="242"/>
      <c r="J101" s="243">
        <f>J152</f>
        <v>0</v>
      </c>
      <c r="L101" s="240"/>
    </row>
    <row r="102" spans="2:12" s="239" customFormat="1" ht="14.85" customHeight="1" x14ac:dyDescent="0.2">
      <c r="B102" s="240"/>
      <c r="D102" s="241" t="s">
        <v>263</v>
      </c>
      <c r="E102" s="242"/>
      <c r="F102" s="242"/>
      <c r="G102" s="242"/>
      <c r="H102" s="242"/>
      <c r="I102" s="242"/>
      <c r="J102" s="243">
        <f>J165</f>
        <v>0</v>
      </c>
      <c r="L102" s="240"/>
    </row>
    <row r="103" spans="2:12" s="234" customFormat="1" ht="24.95" customHeight="1" x14ac:dyDescent="0.2">
      <c r="B103" s="235"/>
      <c r="D103" s="236" t="s">
        <v>264</v>
      </c>
      <c r="E103" s="237"/>
      <c r="F103" s="237"/>
      <c r="G103" s="237"/>
      <c r="H103" s="237"/>
      <c r="I103" s="237"/>
      <c r="J103" s="238">
        <f>J168</f>
        <v>0</v>
      </c>
      <c r="L103" s="235"/>
    </row>
    <row r="104" spans="2:12" s="239" customFormat="1" ht="19.899999999999999" customHeight="1" x14ac:dyDescent="0.2">
      <c r="B104" s="240"/>
      <c r="D104" s="241" t="s">
        <v>265</v>
      </c>
      <c r="E104" s="242"/>
      <c r="F104" s="242"/>
      <c r="G104" s="242"/>
      <c r="H104" s="242"/>
      <c r="I104" s="242"/>
      <c r="J104" s="243">
        <f>J169</f>
        <v>0</v>
      </c>
      <c r="L104" s="240"/>
    </row>
    <row r="105" spans="2:12" s="239" customFormat="1" ht="19.899999999999999" customHeight="1" x14ac:dyDescent="0.2">
      <c r="B105" s="240"/>
      <c r="D105" s="241" t="s">
        <v>266</v>
      </c>
      <c r="E105" s="242"/>
      <c r="F105" s="242"/>
      <c r="G105" s="242"/>
      <c r="H105" s="242"/>
      <c r="I105" s="242"/>
      <c r="J105" s="243">
        <f>J178</f>
        <v>0</v>
      </c>
      <c r="L105" s="240"/>
    </row>
    <row r="106" spans="2:12" s="234" customFormat="1" ht="24.95" customHeight="1" x14ac:dyDescent="0.2">
      <c r="B106" s="235"/>
      <c r="D106" s="236" t="s">
        <v>267</v>
      </c>
      <c r="E106" s="237"/>
      <c r="F106" s="237"/>
      <c r="G106" s="237"/>
      <c r="H106" s="237"/>
      <c r="I106" s="237"/>
      <c r="J106" s="238">
        <f>J180</f>
        <v>0</v>
      </c>
      <c r="L106" s="235"/>
    </row>
    <row r="107" spans="2:12" s="239" customFormat="1" ht="19.899999999999999" customHeight="1" x14ac:dyDescent="0.2">
      <c r="B107" s="240"/>
      <c r="D107" s="241" t="s">
        <v>268</v>
      </c>
      <c r="E107" s="242"/>
      <c r="F107" s="242"/>
      <c r="G107" s="242"/>
      <c r="H107" s="242"/>
      <c r="I107" s="242"/>
      <c r="J107" s="243">
        <f>J181</f>
        <v>0</v>
      </c>
      <c r="L107" s="240"/>
    </row>
    <row r="108" spans="2:12" s="239" customFormat="1" ht="19.899999999999999" customHeight="1" x14ac:dyDescent="0.2">
      <c r="B108" s="240"/>
      <c r="D108" s="241" t="s">
        <v>269</v>
      </c>
      <c r="E108" s="242"/>
      <c r="F108" s="242"/>
      <c r="G108" s="242"/>
      <c r="H108" s="242"/>
      <c r="I108" s="242"/>
      <c r="J108" s="243">
        <f>J183</f>
        <v>0</v>
      </c>
      <c r="L108" s="240"/>
    </row>
    <row r="109" spans="2:12" s="239" customFormat="1" ht="19.899999999999999" customHeight="1" x14ac:dyDescent="0.2">
      <c r="B109" s="240"/>
      <c r="D109" s="241" t="s">
        <v>270</v>
      </c>
      <c r="E109" s="242"/>
      <c r="F109" s="242"/>
      <c r="G109" s="242"/>
      <c r="H109" s="242"/>
      <c r="I109" s="242"/>
      <c r="J109" s="243">
        <f>J187</f>
        <v>0</v>
      </c>
      <c r="L109" s="240"/>
    </row>
    <row r="110" spans="2:12" ht="21.75" customHeight="1" x14ac:dyDescent="0.2">
      <c r="B110" s="201"/>
      <c r="L110" s="201"/>
    </row>
    <row r="111" spans="2:12" ht="6.95" customHeight="1" x14ac:dyDescent="0.2">
      <c r="B111" s="227"/>
      <c r="C111" s="228"/>
      <c r="D111" s="228"/>
      <c r="E111" s="228"/>
      <c r="F111" s="228"/>
      <c r="G111" s="228"/>
      <c r="H111" s="228"/>
      <c r="I111" s="228"/>
      <c r="J111" s="228"/>
      <c r="K111" s="228"/>
      <c r="L111" s="201"/>
    </row>
    <row r="115" spans="2:20" ht="6.95" customHeight="1" x14ac:dyDescent="0.2">
      <c r="B115" s="229"/>
      <c r="C115" s="230"/>
      <c r="D115" s="230"/>
      <c r="E115" s="230"/>
      <c r="F115" s="230"/>
      <c r="G115" s="230"/>
      <c r="H115" s="230"/>
      <c r="I115" s="230"/>
      <c r="J115" s="230"/>
      <c r="K115" s="230"/>
      <c r="L115" s="201"/>
    </row>
    <row r="116" spans="2:20" ht="24.95" customHeight="1" x14ac:dyDescent="0.2">
      <c r="B116" s="201"/>
      <c r="C116" s="197" t="s">
        <v>271</v>
      </c>
      <c r="L116" s="201"/>
    </row>
    <row r="117" spans="2:20" ht="6.95" customHeight="1" x14ac:dyDescent="0.2">
      <c r="B117" s="201"/>
      <c r="L117" s="201"/>
    </row>
    <row r="118" spans="2:20" ht="12" customHeight="1" x14ac:dyDescent="0.2">
      <c r="B118" s="201"/>
      <c r="C118" s="362" t="s">
        <v>24</v>
      </c>
      <c r="L118" s="201"/>
    </row>
    <row r="119" spans="2:20" ht="16.5" customHeight="1" x14ac:dyDescent="0.2">
      <c r="B119" s="201"/>
      <c r="E119" s="447" t="str">
        <f>E7</f>
        <v>FN Brno - pracoviště dětské medicíny objekt C</v>
      </c>
      <c r="F119" s="448"/>
      <c r="G119" s="448"/>
      <c r="H119" s="448"/>
      <c r="L119" s="201"/>
    </row>
    <row r="120" spans="2:20" ht="12" customHeight="1" x14ac:dyDescent="0.2">
      <c r="B120" s="201"/>
      <c r="C120" s="362" t="s">
        <v>223</v>
      </c>
      <c r="L120" s="201"/>
    </row>
    <row r="121" spans="2:20" ht="16.5" customHeight="1" x14ac:dyDescent="0.2">
      <c r="B121" s="201"/>
      <c r="E121" s="445" t="str">
        <f>E9</f>
        <v>1. - TPS - Silnoproud</v>
      </c>
      <c r="F121" s="446"/>
      <c r="G121" s="446"/>
      <c r="H121" s="446"/>
      <c r="L121" s="201"/>
    </row>
    <row r="122" spans="2:20" ht="6.95" customHeight="1" x14ac:dyDescent="0.2">
      <c r="B122" s="201"/>
      <c r="L122" s="201"/>
    </row>
    <row r="123" spans="2:20" ht="12" customHeight="1" x14ac:dyDescent="0.2">
      <c r="B123" s="201"/>
      <c r="C123" s="362" t="s">
        <v>228</v>
      </c>
      <c r="F123" s="363" t="str">
        <f>F12</f>
        <v xml:space="preserve"> </v>
      </c>
      <c r="I123" s="362" t="s">
        <v>230</v>
      </c>
      <c r="J123" s="203" t="str">
        <f>IF(J12="","",J12)</f>
        <v>11. 11. 2025</v>
      </c>
      <c r="L123" s="201"/>
    </row>
    <row r="124" spans="2:20" ht="6.95" customHeight="1" x14ac:dyDescent="0.2">
      <c r="B124" s="201"/>
      <c r="L124" s="201"/>
    </row>
    <row r="125" spans="2:20" ht="15.2" customHeight="1" x14ac:dyDescent="0.2">
      <c r="B125" s="201"/>
      <c r="C125" s="362" t="s">
        <v>231</v>
      </c>
      <c r="F125" s="363" t="str">
        <f>E15</f>
        <v xml:space="preserve"> </v>
      </c>
      <c r="I125" s="362" t="s">
        <v>21</v>
      </c>
      <c r="J125" s="364" t="str">
        <f>E21</f>
        <v>Oldřich Střítecký</v>
      </c>
      <c r="L125" s="201"/>
    </row>
    <row r="126" spans="2:20" ht="15.2" customHeight="1" x14ac:dyDescent="0.2">
      <c r="B126" s="201"/>
      <c r="C126" s="362" t="s">
        <v>20</v>
      </c>
      <c r="F126" s="363" t="str">
        <f>IF(E18="","",E18)</f>
        <v xml:space="preserve"> </v>
      </c>
      <c r="I126" s="362" t="s">
        <v>235</v>
      </c>
      <c r="J126" s="364" t="str">
        <f>E24</f>
        <v>PK Střítecký</v>
      </c>
      <c r="L126" s="201"/>
    </row>
    <row r="127" spans="2:20" ht="10.35" customHeight="1" x14ac:dyDescent="0.2">
      <c r="B127" s="201"/>
      <c r="L127" s="201"/>
    </row>
    <row r="128" spans="2:20" s="244" customFormat="1" ht="29.25" customHeight="1" x14ac:dyDescent="0.2">
      <c r="B128" s="245"/>
      <c r="C128" s="246" t="s">
        <v>272</v>
      </c>
      <c r="D128" s="247" t="s">
        <v>273</v>
      </c>
      <c r="E128" s="247" t="s">
        <v>274</v>
      </c>
      <c r="F128" s="247" t="s">
        <v>275</v>
      </c>
      <c r="G128" s="247" t="s">
        <v>86</v>
      </c>
      <c r="H128" s="247" t="s">
        <v>87</v>
      </c>
      <c r="I128" s="247" t="s">
        <v>276</v>
      </c>
      <c r="J128" s="248" t="s">
        <v>255</v>
      </c>
      <c r="K128" s="249" t="s">
        <v>277</v>
      </c>
      <c r="L128" s="245"/>
      <c r="M128" s="250" t="s">
        <v>226</v>
      </c>
      <c r="N128" s="251" t="s">
        <v>91</v>
      </c>
      <c r="O128" s="251" t="s">
        <v>278</v>
      </c>
      <c r="P128" s="251" t="s">
        <v>279</v>
      </c>
      <c r="Q128" s="251" t="s">
        <v>280</v>
      </c>
      <c r="R128" s="251" t="s">
        <v>281</v>
      </c>
      <c r="S128" s="251" t="s">
        <v>282</v>
      </c>
      <c r="T128" s="252" t="s">
        <v>283</v>
      </c>
    </row>
    <row r="129" spans="2:65" ht="22.9" customHeight="1" x14ac:dyDescent="0.2">
      <c r="B129" s="201"/>
      <c r="C129" s="253" t="s">
        <v>284</v>
      </c>
      <c r="J129" s="209">
        <f>BK129</f>
        <v>0</v>
      </c>
      <c r="L129" s="201"/>
      <c r="M129" s="255"/>
      <c r="N129" s="207"/>
      <c r="O129" s="207"/>
      <c r="P129" s="461">
        <f>P130+P168+P180</f>
        <v>189.53391200000002</v>
      </c>
      <c r="Q129" s="207"/>
      <c r="R129" s="461">
        <f>R130+R168+R180</f>
        <v>0.62091999999999992</v>
      </c>
      <c r="S129" s="207"/>
      <c r="T129" s="462">
        <f>T130+T168+T180</f>
        <v>0.73946000000000001</v>
      </c>
      <c r="AT129" s="193" t="s">
        <v>285</v>
      </c>
      <c r="AU129" s="193" t="s">
        <v>257</v>
      </c>
      <c r="BK129" s="258">
        <f>BK130+BK168+BK180</f>
        <v>0</v>
      </c>
    </row>
    <row r="130" spans="2:65" s="464" customFormat="1" ht="25.9" customHeight="1" x14ac:dyDescent="0.2">
      <c r="B130" s="463"/>
      <c r="D130" s="465" t="s">
        <v>285</v>
      </c>
      <c r="E130" s="466" t="s">
        <v>27</v>
      </c>
      <c r="F130" s="466" t="s">
        <v>286</v>
      </c>
      <c r="J130" s="467">
        <f>BK130</f>
        <v>0</v>
      </c>
      <c r="L130" s="463"/>
      <c r="M130" s="468"/>
      <c r="P130" s="469">
        <f>P131</f>
        <v>184.429</v>
      </c>
      <c r="R130" s="469">
        <f>R131</f>
        <v>0.61403999999999992</v>
      </c>
      <c r="T130" s="470">
        <f>T131</f>
        <v>0.50746000000000002</v>
      </c>
      <c r="AR130" s="465" t="s">
        <v>287</v>
      </c>
      <c r="AT130" s="471" t="s">
        <v>285</v>
      </c>
      <c r="AU130" s="471" t="s">
        <v>288</v>
      </c>
      <c r="AY130" s="465" t="s">
        <v>289</v>
      </c>
      <c r="BK130" s="268">
        <f>BK131</f>
        <v>0</v>
      </c>
    </row>
    <row r="131" spans="2:65" s="464" customFormat="1" ht="22.9" customHeight="1" x14ac:dyDescent="0.2">
      <c r="B131" s="463"/>
      <c r="D131" s="465" t="s">
        <v>285</v>
      </c>
      <c r="E131" s="472" t="s">
        <v>290</v>
      </c>
      <c r="F131" s="472" t="s">
        <v>291</v>
      </c>
      <c r="J131" s="473">
        <f>BK131</f>
        <v>0</v>
      </c>
      <c r="L131" s="463"/>
      <c r="M131" s="468"/>
      <c r="P131" s="469">
        <f>P132+SUM(P133:P137)+P139+P152+P165</f>
        <v>184.429</v>
      </c>
      <c r="R131" s="469">
        <f>R132+SUM(R133:R137)+R139+R152+R165</f>
        <v>0.61403999999999992</v>
      </c>
      <c r="T131" s="470">
        <f>T132+SUM(T133:T137)+T139+T152+T165</f>
        <v>0.50746000000000002</v>
      </c>
      <c r="AR131" s="465" t="s">
        <v>287</v>
      </c>
      <c r="AT131" s="471" t="s">
        <v>285</v>
      </c>
      <c r="AU131" s="471" t="s">
        <v>287</v>
      </c>
      <c r="AY131" s="465" t="s">
        <v>289</v>
      </c>
      <c r="BK131" s="268">
        <f>BK132+SUM(BK133:BK137)+BK139+BK152+BK165</f>
        <v>0</v>
      </c>
    </row>
    <row r="132" spans="2:65" ht="24.2" customHeight="1" x14ac:dyDescent="0.2">
      <c r="B132" s="271"/>
      <c r="C132" s="272" t="s">
        <v>287</v>
      </c>
      <c r="D132" s="272" t="s">
        <v>292</v>
      </c>
      <c r="E132" s="273" t="s">
        <v>293</v>
      </c>
      <c r="F132" s="274" t="s">
        <v>294</v>
      </c>
      <c r="G132" s="275" t="s">
        <v>295</v>
      </c>
      <c r="H132" s="455">
        <v>85</v>
      </c>
      <c r="I132" s="457"/>
      <c r="J132" s="474">
        <f>ROUND(I132*H132,2)</f>
        <v>0</v>
      </c>
      <c r="K132" s="276"/>
      <c r="L132" s="201"/>
      <c r="M132" s="277" t="s">
        <v>226</v>
      </c>
      <c r="N132" s="278" t="s">
        <v>242</v>
      </c>
      <c r="O132" s="279">
        <v>3.3000000000000002E-2</v>
      </c>
      <c r="P132" s="279">
        <f>O132*H132</f>
        <v>2.8050000000000002</v>
      </c>
      <c r="Q132" s="279">
        <v>0</v>
      </c>
      <c r="R132" s="279">
        <f>Q132*H132</f>
        <v>0</v>
      </c>
      <c r="S132" s="279">
        <v>2.0000000000000001E-4</v>
      </c>
      <c r="T132" s="280">
        <f>S132*H132</f>
        <v>1.7000000000000001E-2</v>
      </c>
      <c r="AR132" s="281" t="s">
        <v>296</v>
      </c>
      <c r="AT132" s="281" t="s">
        <v>292</v>
      </c>
      <c r="AU132" s="281" t="s">
        <v>219</v>
      </c>
      <c r="AY132" s="193" t="s">
        <v>289</v>
      </c>
      <c r="BE132" s="282">
        <f>IF(N132="základní",J132,0)</f>
        <v>0</v>
      </c>
      <c r="BF132" s="282">
        <f>IF(N132="snížená",J132,0)</f>
        <v>0</v>
      </c>
      <c r="BG132" s="282">
        <f>IF(N132="zákl. přenesená",J132,0)</f>
        <v>0</v>
      </c>
      <c r="BH132" s="282">
        <f>IF(N132="sníž. přenesená",J132,0)</f>
        <v>0</v>
      </c>
      <c r="BI132" s="282">
        <f>IF(N132="nulová",J132,0)</f>
        <v>0</v>
      </c>
      <c r="BJ132" s="193" t="s">
        <v>287</v>
      </c>
      <c r="BK132" s="282">
        <f>ROUND(I132*H132,2)</f>
        <v>0</v>
      </c>
      <c r="BL132" s="193" t="s">
        <v>296</v>
      </c>
      <c r="BM132" s="281" t="s">
        <v>297</v>
      </c>
    </row>
    <row r="133" spans="2:65" ht="44.25" customHeight="1" x14ac:dyDescent="0.2">
      <c r="B133" s="271"/>
      <c r="C133" s="272" t="s">
        <v>219</v>
      </c>
      <c r="D133" s="272" t="s">
        <v>292</v>
      </c>
      <c r="E133" s="273" t="s">
        <v>298</v>
      </c>
      <c r="F133" s="274" t="s">
        <v>299</v>
      </c>
      <c r="G133" s="275" t="s">
        <v>295</v>
      </c>
      <c r="H133" s="455">
        <v>902</v>
      </c>
      <c r="I133" s="457"/>
      <c r="J133" s="474">
        <f>ROUND(I133*H133,2)</f>
        <v>0</v>
      </c>
      <c r="K133" s="276"/>
      <c r="L133" s="201"/>
      <c r="M133" s="277" t="s">
        <v>226</v>
      </c>
      <c r="N133" s="278" t="s">
        <v>242</v>
      </c>
      <c r="O133" s="279">
        <v>2.8000000000000001E-2</v>
      </c>
      <c r="P133" s="279">
        <f>O133*H133</f>
        <v>25.256</v>
      </c>
      <c r="Q133" s="279">
        <v>0</v>
      </c>
      <c r="R133" s="279">
        <f>Q133*H133</f>
        <v>0</v>
      </c>
      <c r="S133" s="279">
        <v>4.8000000000000001E-4</v>
      </c>
      <c r="T133" s="280">
        <f>S133*H133</f>
        <v>0.43296000000000001</v>
      </c>
      <c r="AR133" s="281" t="s">
        <v>296</v>
      </c>
      <c r="AT133" s="281" t="s">
        <v>292</v>
      </c>
      <c r="AU133" s="281" t="s">
        <v>219</v>
      </c>
      <c r="AY133" s="193" t="s">
        <v>289</v>
      </c>
      <c r="BE133" s="282">
        <f>IF(N133="základní",J133,0)</f>
        <v>0</v>
      </c>
      <c r="BF133" s="282">
        <f>IF(N133="snížená",J133,0)</f>
        <v>0</v>
      </c>
      <c r="BG133" s="282">
        <f>IF(N133="zákl. přenesená",J133,0)</f>
        <v>0</v>
      </c>
      <c r="BH133" s="282">
        <f>IF(N133="sníž. přenesená",J133,0)</f>
        <v>0</v>
      </c>
      <c r="BI133" s="282">
        <f>IF(N133="nulová",J133,0)</f>
        <v>0</v>
      </c>
      <c r="BJ133" s="193" t="s">
        <v>287</v>
      </c>
      <c r="BK133" s="282">
        <f>ROUND(I133*H133,2)</f>
        <v>0</v>
      </c>
      <c r="BL133" s="193" t="s">
        <v>296</v>
      </c>
      <c r="BM133" s="281" t="s">
        <v>300</v>
      </c>
    </row>
    <row r="134" spans="2:65" ht="33" customHeight="1" x14ac:dyDescent="0.2">
      <c r="B134" s="271"/>
      <c r="C134" s="272" t="s">
        <v>301</v>
      </c>
      <c r="D134" s="272" t="s">
        <v>292</v>
      </c>
      <c r="E134" s="273" t="s">
        <v>302</v>
      </c>
      <c r="F134" s="274" t="s">
        <v>303</v>
      </c>
      <c r="G134" s="275" t="s">
        <v>155</v>
      </c>
      <c r="H134" s="455">
        <v>24</v>
      </c>
      <c r="I134" s="457"/>
      <c r="J134" s="474">
        <f>ROUND(I134*H134,2)</f>
        <v>0</v>
      </c>
      <c r="K134" s="276"/>
      <c r="L134" s="201"/>
      <c r="M134" s="277" t="s">
        <v>226</v>
      </c>
      <c r="N134" s="278" t="s">
        <v>242</v>
      </c>
      <c r="O134" s="279">
        <v>9.5000000000000001E-2</v>
      </c>
      <c r="P134" s="279">
        <f>O134*H134</f>
        <v>2.2800000000000002</v>
      </c>
      <c r="Q134" s="279">
        <v>0</v>
      </c>
      <c r="R134" s="279">
        <f>Q134*H134</f>
        <v>0</v>
      </c>
      <c r="S134" s="279">
        <v>2E-3</v>
      </c>
      <c r="T134" s="280">
        <f>S134*H134</f>
        <v>4.8000000000000001E-2</v>
      </c>
      <c r="AR134" s="281" t="s">
        <v>296</v>
      </c>
      <c r="AT134" s="281" t="s">
        <v>292</v>
      </c>
      <c r="AU134" s="281" t="s">
        <v>219</v>
      </c>
      <c r="AY134" s="193" t="s">
        <v>289</v>
      </c>
      <c r="BE134" s="282">
        <f>IF(N134="základní",J134,0)</f>
        <v>0</v>
      </c>
      <c r="BF134" s="282">
        <f>IF(N134="snížená",J134,0)</f>
        <v>0</v>
      </c>
      <c r="BG134" s="282">
        <f>IF(N134="zákl. přenesená",J134,0)</f>
        <v>0</v>
      </c>
      <c r="BH134" s="282">
        <f>IF(N134="sníž. přenesená",J134,0)</f>
        <v>0</v>
      </c>
      <c r="BI134" s="282">
        <f>IF(N134="nulová",J134,0)</f>
        <v>0</v>
      </c>
      <c r="BJ134" s="193" t="s">
        <v>287</v>
      </c>
      <c r="BK134" s="282">
        <f>ROUND(I134*H134,2)</f>
        <v>0</v>
      </c>
      <c r="BL134" s="193" t="s">
        <v>296</v>
      </c>
      <c r="BM134" s="281" t="s">
        <v>304</v>
      </c>
    </row>
    <row r="135" spans="2:65" ht="21.75" customHeight="1" x14ac:dyDescent="0.2">
      <c r="B135" s="271"/>
      <c r="C135" s="272" t="s">
        <v>296</v>
      </c>
      <c r="D135" s="272" t="s">
        <v>292</v>
      </c>
      <c r="E135" s="273" t="s">
        <v>305</v>
      </c>
      <c r="F135" s="274" t="s">
        <v>306</v>
      </c>
      <c r="G135" s="275" t="s">
        <v>155</v>
      </c>
      <c r="H135" s="455">
        <v>30</v>
      </c>
      <c r="I135" s="457"/>
      <c r="J135" s="474">
        <f>ROUND(I135*H135,2)</f>
        <v>0</v>
      </c>
      <c r="K135" s="276"/>
      <c r="L135" s="201"/>
      <c r="M135" s="277" t="s">
        <v>226</v>
      </c>
      <c r="N135" s="278" t="s">
        <v>242</v>
      </c>
      <c r="O135" s="279">
        <v>0.12</v>
      </c>
      <c r="P135" s="279">
        <f>O135*H135</f>
        <v>3.5999999999999996</v>
      </c>
      <c r="Q135" s="279">
        <v>0</v>
      </c>
      <c r="R135" s="279">
        <f>Q135*H135</f>
        <v>0</v>
      </c>
      <c r="S135" s="279">
        <v>1.4999999999999999E-4</v>
      </c>
      <c r="T135" s="280">
        <f>S135*H135</f>
        <v>4.4999999999999997E-3</v>
      </c>
      <c r="AR135" s="281" t="s">
        <v>296</v>
      </c>
      <c r="AT135" s="281" t="s">
        <v>292</v>
      </c>
      <c r="AU135" s="281" t="s">
        <v>219</v>
      </c>
      <c r="AY135" s="193" t="s">
        <v>289</v>
      </c>
      <c r="BE135" s="282">
        <f>IF(N135="základní",J135,0)</f>
        <v>0</v>
      </c>
      <c r="BF135" s="282">
        <f>IF(N135="snížená",J135,0)</f>
        <v>0</v>
      </c>
      <c r="BG135" s="282">
        <f>IF(N135="zákl. přenesená",J135,0)</f>
        <v>0</v>
      </c>
      <c r="BH135" s="282">
        <f>IF(N135="sníž. přenesená",J135,0)</f>
        <v>0</v>
      </c>
      <c r="BI135" s="282">
        <f>IF(N135="nulová",J135,0)</f>
        <v>0</v>
      </c>
      <c r="BJ135" s="193" t="s">
        <v>287</v>
      </c>
      <c r="BK135" s="282">
        <f>ROUND(I135*H135,2)</f>
        <v>0</v>
      </c>
      <c r="BL135" s="193" t="s">
        <v>296</v>
      </c>
      <c r="BM135" s="281" t="s">
        <v>307</v>
      </c>
    </row>
    <row r="136" spans="2:65" ht="24.2" customHeight="1" x14ac:dyDescent="0.2">
      <c r="B136" s="271"/>
      <c r="C136" s="272" t="s">
        <v>308</v>
      </c>
      <c r="D136" s="272" t="s">
        <v>292</v>
      </c>
      <c r="E136" s="273" t="s">
        <v>309</v>
      </c>
      <c r="F136" s="274" t="s">
        <v>310</v>
      </c>
      <c r="G136" s="275" t="s">
        <v>139</v>
      </c>
      <c r="H136" s="455">
        <v>1</v>
      </c>
      <c r="I136" s="457"/>
      <c r="J136" s="474">
        <f>ROUND(I136*H136,2)</f>
        <v>0</v>
      </c>
      <c r="K136" s="276"/>
      <c r="L136" s="201"/>
      <c r="M136" s="277" t="s">
        <v>226</v>
      </c>
      <c r="N136" s="278" t="s">
        <v>242</v>
      </c>
      <c r="O136" s="279">
        <v>7</v>
      </c>
      <c r="P136" s="279">
        <f>O136*H136</f>
        <v>7</v>
      </c>
      <c r="Q136" s="279">
        <v>0</v>
      </c>
      <c r="R136" s="279">
        <f>Q136*H136</f>
        <v>0</v>
      </c>
      <c r="S136" s="279">
        <v>5.0000000000000001E-3</v>
      </c>
      <c r="T136" s="280">
        <f>S136*H136</f>
        <v>5.0000000000000001E-3</v>
      </c>
      <c r="AR136" s="281" t="s">
        <v>296</v>
      </c>
      <c r="AT136" s="281" t="s">
        <v>292</v>
      </c>
      <c r="AU136" s="281" t="s">
        <v>219</v>
      </c>
      <c r="AY136" s="193" t="s">
        <v>289</v>
      </c>
      <c r="BE136" s="282">
        <f>IF(N136="základní",J136,0)</f>
        <v>0</v>
      </c>
      <c r="BF136" s="282">
        <f>IF(N136="snížená",J136,0)</f>
        <v>0</v>
      </c>
      <c r="BG136" s="282">
        <f>IF(N136="zákl. přenesená",J136,0)</f>
        <v>0</v>
      </c>
      <c r="BH136" s="282">
        <f>IF(N136="sníž. přenesená",J136,0)</f>
        <v>0</v>
      </c>
      <c r="BI136" s="282">
        <f>IF(N136="nulová",J136,0)</f>
        <v>0</v>
      </c>
      <c r="BJ136" s="193" t="s">
        <v>287</v>
      </c>
      <c r="BK136" s="282">
        <f>ROUND(I136*H136,2)</f>
        <v>0</v>
      </c>
      <c r="BL136" s="193" t="s">
        <v>296</v>
      </c>
      <c r="BM136" s="281" t="s">
        <v>311</v>
      </c>
    </row>
    <row r="137" spans="2:65" s="464" customFormat="1" ht="20.85" customHeight="1" x14ac:dyDescent="0.2">
      <c r="B137" s="463"/>
      <c r="D137" s="465" t="s">
        <v>285</v>
      </c>
      <c r="E137" s="472" t="s">
        <v>312</v>
      </c>
      <c r="F137" s="472" t="s">
        <v>313</v>
      </c>
      <c r="I137" s="458"/>
      <c r="J137" s="473">
        <f>BK137</f>
        <v>0</v>
      </c>
      <c r="L137" s="463"/>
      <c r="M137" s="468"/>
      <c r="P137" s="469">
        <f>P138</f>
        <v>0</v>
      </c>
      <c r="R137" s="469">
        <f>R138</f>
        <v>0</v>
      </c>
      <c r="T137" s="470">
        <f>T138</f>
        <v>0</v>
      </c>
      <c r="AR137" s="465" t="s">
        <v>287</v>
      </c>
      <c r="AT137" s="471" t="s">
        <v>285</v>
      </c>
      <c r="AU137" s="471" t="s">
        <v>219</v>
      </c>
      <c r="AY137" s="465" t="s">
        <v>289</v>
      </c>
      <c r="BK137" s="268">
        <f>BK138</f>
        <v>0</v>
      </c>
    </row>
    <row r="138" spans="2:65" ht="16.5" customHeight="1" x14ac:dyDescent="0.2">
      <c r="B138" s="271"/>
      <c r="C138" s="272" t="s">
        <v>314</v>
      </c>
      <c r="D138" s="272" t="s">
        <v>292</v>
      </c>
      <c r="E138" s="273" t="s">
        <v>315</v>
      </c>
      <c r="F138" s="274" t="s">
        <v>316</v>
      </c>
      <c r="G138" s="275" t="s">
        <v>155</v>
      </c>
      <c r="H138" s="455">
        <v>1</v>
      </c>
      <c r="I138" s="460"/>
      <c r="J138" s="474">
        <f>ROUND(I137*H138,2)</f>
        <v>0</v>
      </c>
      <c r="K138" s="276"/>
      <c r="L138" s="201"/>
      <c r="M138" s="277" t="s">
        <v>226</v>
      </c>
      <c r="N138" s="278" t="s">
        <v>242</v>
      </c>
      <c r="O138" s="279">
        <v>0</v>
      </c>
      <c r="P138" s="279">
        <f>O138*H138</f>
        <v>0</v>
      </c>
      <c r="Q138" s="279">
        <v>0</v>
      </c>
      <c r="R138" s="279">
        <f>Q138*H138</f>
        <v>0</v>
      </c>
      <c r="S138" s="279">
        <v>0</v>
      </c>
      <c r="T138" s="280">
        <f>S138*H138</f>
        <v>0</v>
      </c>
      <c r="AR138" s="281" t="s">
        <v>317</v>
      </c>
      <c r="AT138" s="281" t="s">
        <v>292</v>
      </c>
      <c r="AU138" s="281" t="s">
        <v>301</v>
      </c>
      <c r="AY138" s="193" t="s">
        <v>289</v>
      </c>
      <c r="BE138" s="282">
        <f>IF(N138="základní",J138,0)</f>
        <v>0</v>
      </c>
      <c r="BF138" s="282">
        <f>IF(N138="snížená",J138,0)</f>
        <v>0</v>
      </c>
      <c r="BG138" s="282">
        <f>IF(N138="zákl. přenesená",J138,0)</f>
        <v>0</v>
      </c>
      <c r="BH138" s="282">
        <f>IF(N138="sníž. přenesená",J138,0)</f>
        <v>0</v>
      </c>
      <c r="BI138" s="282">
        <f>IF(N138="nulová",J138,0)</f>
        <v>0</v>
      </c>
      <c r="BJ138" s="193" t="s">
        <v>287</v>
      </c>
      <c r="BK138" s="282">
        <f>ROUND(I137*H138,2)</f>
        <v>0</v>
      </c>
      <c r="BL138" s="193" t="s">
        <v>317</v>
      </c>
      <c r="BM138" s="281" t="s">
        <v>318</v>
      </c>
    </row>
    <row r="139" spans="2:65" s="464" customFormat="1" ht="20.85" customHeight="1" x14ac:dyDescent="0.2">
      <c r="B139" s="463"/>
      <c r="D139" s="465" t="s">
        <v>285</v>
      </c>
      <c r="E139" s="472" t="s">
        <v>319</v>
      </c>
      <c r="F139" s="472" t="s">
        <v>320</v>
      </c>
      <c r="J139" s="473">
        <f>BK139</f>
        <v>0</v>
      </c>
      <c r="L139" s="463"/>
      <c r="M139" s="468"/>
      <c r="P139" s="469">
        <f>SUM(P140:P151)</f>
        <v>105.669</v>
      </c>
      <c r="R139" s="469">
        <f>SUM(R140:R151)</f>
        <v>0.6027499999999999</v>
      </c>
      <c r="T139" s="470">
        <f>SUM(T140:T151)</f>
        <v>0</v>
      </c>
      <c r="AR139" s="465" t="s">
        <v>219</v>
      </c>
      <c r="AT139" s="471" t="s">
        <v>285</v>
      </c>
      <c r="AU139" s="471" t="s">
        <v>219</v>
      </c>
      <c r="AY139" s="465" t="s">
        <v>289</v>
      </c>
      <c r="BK139" s="268">
        <f>SUM(BK140:BK151)</f>
        <v>0</v>
      </c>
    </row>
    <row r="140" spans="2:65" ht="24.2" customHeight="1" x14ac:dyDescent="0.2">
      <c r="B140" s="271"/>
      <c r="C140" s="272" t="s">
        <v>321</v>
      </c>
      <c r="D140" s="272" t="s">
        <v>292</v>
      </c>
      <c r="E140" s="273" t="s">
        <v>322</v>
      </c>
      <c r="F140" s="274" t="s">
        <v>323</v>
      </c>
      <c r="G140" s="275" t="s">
        <v>295</v>
      </c>
      <c r="H140" s="455">
        <v>243</v>
      </c>
      <c r="I140" s="457"/>
      <c r="J140" s="474">
        <f t="shared" ref="J140:J151" si="0">ROUND(I140*H140,2)</f>
        <v>0</v>
      </c>
      <c r="K140" s="276"/>
      <c r="L140" s="201"/>
      <c r="M140" s="277" t="s">
        <v>226</v>
      </c>
      <c r="N140" s="278" t="s">
        <v>242</v>
      </c>
      <c r="O140" s="279">
        <v>7.0000000000000007E-2</v>
      </c>
      <c r="P140" s="279">
        <f t="shared" ref="P140:P151" si="1">O140*H140</f>
        <v>17.010000000000002</v>
      </c>
      <c r="Q140" s="279">
        <v>0</v>
      </c>
      <c r="R140" s="279">
        <f t="shared" ref="R140:R151" si="2">Q140*H140</f>
        <v>0</v>
      </c>
      <c r="S140" s="279">
        <v>0</v>
      </c>
      <c r="T140" s="280">
        <f t="shared" ref="T140:T151" si="3">S140*H140</f>
        <v>0</v>
      </c>
      <c r="AR140" s="281" t="s">
        <v>317</v>
      </c>
      <c r="AT140" s="281" t="s">
        <v>292</v>
      </c>
      <c r="AU140" s="281" t="s">
        <v>301</v>
      </c>
      <c r="AY140" s="193" t="s">
        <v>289</v>
      </c>
      <c r="BE140" s="282">
        <f t="shared" ref="BE140:BE151" si="4">IF(N140="základní",J140,0)</f>
        <v>0</v>
      </c>
      <c r="BF140" s="282">
        <f t="shared" ref="BF140:BF151" si="5">IF(N140="snížená",J140,0)</f>
        <v>0</v>
      </c>
      <c r="BG140" s="282">
        <f t="shared" ref="BG140:BG151" si="6">IF(N140="zákl. přenesená",J140,0)</f>
        <v>0</v>
      </c>
      <c r="BH140" s="282">
        <f t="shared" ref="BH140:BH151" si="7">IF(N140="sníž. přenesená",J140,0)</f>
        <v>0</v>
      </c>
      <c r="BI140" s="282">
        <f t="shared" ref="BI140:BI151" si="8">IF(N140="nulová",J140,0)</f>
        <v>0</v>
      </c>
      <c r="BJ140" s="193" t="s">
        <v>287</v>
      </c>
      <c r="BK140" s="282">
        <f t="shared" ref="BK140:BK151" si="9">ROUND(I140*H140,2)</f>
        <v>0</v>
      </c>
      <c r="BL140" s="193" t="s">
        <v>317</v>
      </c>
      <c r="BM140" s="281" t="s">
        <v>324</v>
      </c>
    </row>
    <row r="141" spans="2:65" ht="24.2" customHeight="1" x14ac:dyDescent="0.2">
      <c r="B141" s="271"/>
      <c r="C141" s="283" t="s">
        <v>325</v>
      </c>
      <c r="D141" s="283" t="s">
        <v>326</v>
      </c>
      <c r="E141" s="284" t="s">
        <v>327</v>
      </c>
      <c r="F141" s="285" t="s">
        <v>328</v>
      </c>
      <c r="G141" s="286" t="s">
        <v>295</v>
      </c>
      <c r="H141" s="456">
        <v>148</v>
      </c>
      <c r="I141" s="459"/>
      <c r="J141" s="475">
        <f t="shared" si="0"/>
        <v>0</v>
      </c>
      <c r="K141" s="287"/>
      <c r="L141" s="288"/>
      <c r="M141" s="289" t="s">
        <v>226</v>
      </c>
      <c r="N141" s="290" t="s">
        <v>242</v>
      </c>
      <c r="O141" s="279">
        <v>0</v>
      </c>
      <c r="P141" s="279">
        <f t="shared" si="1"/>
        <v>0</v>
      </c>
      <c r="Q141" s="279">
        <v>5.0000000000000002E-5</v>
      </c>
      <c r="R141" s="279">
        <f t="shared" si="2"/>
        <v>7.4000000000000003E-3</v>
      </c>
      <c r="S141" s="279">
        <v>0</v>
      </c>
      <c r="T141" s="280">
        <f t="shared" si="3"/>
        <v>0</v>
      </c>
      <c r="AR141" s="281" t="s">
        <v>329</v>
      </c>
      <c r="AT141" s="281" t="s">
        <v>326</v>
      </c>
      <c r="AU141" s="281" t="s">
        <v>301</v>
      </c>
      <c r="AY141" s="193" t="s">
        <v>289</v>
      </c>
      <c r="BE141" s="282">
        <f t="shared" si="4"/>
        <v>0</v>
      </c>
      <c r="BF141" s="282">
        <f t="shared" si="5"/>
        <v>0</v>
      </c>
      <c r="BG141" s="282">
        <f t="shared" si="6"/>
        <v>0</v>
      </c>
      <c r="BH141" s="282">
        <f t="shared" si="7"/>
        <v>0</v>
      </c>
      <c r="BI141" s="282">
        <f t="shared" si="8"/>
        <v>0</v>
      </c>
      <c r="BJ141" s="193" t="s">
        <v>287</v>
      </c>
      <c r="BK141" s="282">
        <f t="shared" si="9"/>
        <v>0</v>
      </c>
      <c r="BL141" s="193" t="s">
        <v>317</v>
      </c>
      <c r="BM141" s="281" t="s">
        <v>330</v>
      </c>
    </row>
    <row r="142" spans="2:65" ht="24.2" customHeight="1" x14ac:dyDescent="0.2">
      <c r="B142" s="271"/>
      <c r="C142" s="283" t="s">
        <v>331</v>
      </c>
      <c r="D142" s="283" t="s">
        <v>326</v>
      </c>
      <c r="E142" s="284" t="s">
        <v>332</v>
      </c>
      <c r="F142" s="285" t="s">
        <v>333</v>
      </c>
      <c r="G142" s="286" t="s">
        <v>295</v>
      </c>
      <c r="H142" s="456">
        <v>95</v>
      </c>
      <c r="I142" s="459"/>
      <c r="J142" s="475">
        <f t="shared" si="0"/>
        <v>0</v>
      </c>
      <c r="K142" s="287"/>
      <c r="L142" s="288"/>
      <c r="M142" s="289" t="s">
        <v>226</v>
      </c>
      <c r="N142" s="290" t="s">
        <v>242</v>
      </c>
      <c r="O142" s="279">
        <v>0</v>
      </c>
      <c r="P142" s="279">
        <f t="shared" si="1"/>
        <v>0</v>
      </c>
      <c r="Q142" s="279">
        <v>6.9999999999999994E-5</v>
      </c>
      <c r="R142" s="279">
        <f t="shared" si="2"/>
        <v>6.6499999999999997E-3</v>
      </c>
      <c r="S142" s="279">
        <v>0</v>
      </c>
      <c r="T142" s="280">
        <f t="shared" si="3"/>
        <v>0</v>
      </c>
      <c r="AR142" s="281" t="s">
        <v>329</v>
      </c>
      <c r="AT142" s="281" t="s">
        <v>326</v>
      </c>
      <c r="AU142" s="281" t="s">
        <v>301</v>
      </c>
      <c r="AY142" s="193" t="s">
        <v>289</v>
      </c>
      <c r="BE142" s="282">
        <f t="shared" si="4"/>
        <v>0</v>
      </c>
      <c r="BF142" s="282">
        <f t="shared" si="5"/>
        <v>0</v>
      </c>
      <c r="BG142" s="282">
        <f t="shared" si="6"/>
        <v>0</v>
      </c>
      <c r="BH142" s="282">
        <f t="shared" si="7"/>
        <v>0</v>
      </c>
      <c r="BI142" s="282">
        <f t="shared" si="8"/>
        <v>0</v>
      </c>
      <c r="BJ142" s="193" t="s">
        <v>287</v>
      </c>
      <c r="BK142" s="282">
        <f t="shared" si="9"/>
        <v>0</v>
      </c>
      <c r="BL142" s="193" t="s">
        <v>317</v>
      </c>
      <c r="BM142" s="281" t="s">
        <v>334</v>
      </c>
    </row>
    <row r="143" spans="2:65" ht="24.2" customHeight="1" x14ac:dyDescent="0.2">
      <c r="B143" s="271"/>
      <c r="C143" s="272" t="s">
        <v>335</v>
      </c>
      <c r="D143" s="272" t="s">
        <v>292</v>
      </c>
      <c r="E143" s="273" t="s">
        <v>336</v>
      </c>
      <c r="F143" s="274" t="s">
        <v>337</v>
      </c>
      <c r="G143" s="275" t="s">
        <v>295</v>
      </c>
      <c r="H143" s="455">
        <v>245</v>
      </c>
      <c r="I143" s="457"/>
      <c r="J143" s="474">
        <f t="shared" si="0"/>
        <v>0</v>
      </c>
      <c r="K143" s="276"/>
      <c r="L143" s="201"/>
      <c r="M143" s="277" t="s">
        <v>226</v>
      </c>
      <c r="N143" s="278" t="s">
        <v>242</v>
      </c>
      <c r="O143" s="279">
        <v>7.3999999999999996E-2</v>
      </c>
      <c r="P143" s="279">
        <f t="shared" si="1"/>
        <v>18.13</v>
      </c>
      <c r="Q143" s="279">
        <v>0</v>
      </c>
      <c r="R143" s="279">
        <f t="shared" si="2"/>
        <v>0</v>
      </c>
      <c r="S143" s="279">
        <v>0</v>
      </c>
      <c r="T143" s="280">
        <f t="shared" si="3"/>
        <v>0</v>
      </c>
      <c r="AR143" s="281" t="s">
        <v>317</v>
      </c>
      <c r="AT143" s="281" t="s">
        <v>292</v>
      </c>
      <c r="AU143" s="281" t="s">
        <v>301</v>
      </c>
      <c r="AY143" s="193" t="s">
        <v>289</v>
      </c>
      <c r="BE143" s="282">
        <f t="shared" si="4"/>
        <v>0</v>
      </c>
      <c r="BF143" s="282">
        <f t="shared" si="5"/>
        <v>0</v>
      </c>
      <c r="BG143" s="282">
        <f t="shared" si="6"/>
        <v>0</v>
      </c>
      <c r="BH143" s="282">
        <f t="shared" si="7"/>
        <v>0</v>
      </c>
      <c r="BI143" s="282">
        <f t="shared" si="8"/>
        <v>0</v>
      </c>
      <c r="BJ143" s="193" t="s">
        <v>287</v>
      </c>
      <c r="BK143" s="282">
        <f t="shared" si="9"/>
        <v>0</v>
      </c>
      <c r="BL143" s="193" t="s">
        <v>317</v>
      </c>
      <c r="BM143" s="281" t="s">
        <v>338</v>
      </c>
    </row>
    <row r="144" spans="2:65" ht="24.2" customHeight="1" x14ac:dyDescent="0.2">
      <c r="B144" s="271"/>
      <c r="C144" s="283" t="s">
        <v>339</v>
      </c>
      <c r="D144" s="283" t="s">
        <v>326</v>
      </c>
      <c r="E144" s="284" t="s">
        <v>340</v>
      </c>
      <c r="F144" s="285" t="s">
        <v>341</v>
      </c>
      <c r="G144" s="286" t="s">
        <v>295</v>
      </c>
      <c r="H144" s="456">
        <v>245</v>
      </c>
      <c r="I144" s="459"/>
      <c r="J144" s="475">
        <f t="shared" si="0"/>
        <v>0</v>
      </c>
      <c r="K144" s="287"/>
      <c r="L144" s="288"/>
      <c r="M144" s="289" t="s">
        <v>226</v>
      </c>
      <c r="N144" s="290" t="s">
        <v>242</v>
      </c>
      <c r="O144" s="279">
        <v>0</v>
      </c>
      <c r="P144" s="279">
        <f t="shared" si="1"/>
        <v>0</v>
      </c>
      <c r="Q144" s="279">
        <v>1.1E-4</v>
      </c>
      <c r="R144" s="279">
        <f t="shared" si="2"/>
        <v>2.6950000000000002E-2</v>
      </c>
      <c r="S144" s="279">
        <v>0</v>
      </c>
      <c r="T144" s="280">
        <f t="shared" si="3"/>
        <v>0</v>
      </c>
      <c r="AR144" s="281" t="s">
        <v>329</v>
      </c>
      <c r="AT144" s="281" t="s">
        <v>326</v>
      </c>
      <c r="AU144" s="281" t="s">
        <v>301</v>
      </c>
      <c r="AY144" s="193" t="s">
        <v>289</v>
      </c>
      <c r="BE144" s="282">
        <f t="shared" si="4"/>
        <v>0</v>
      </c>
      <c r="BF144" s="282">
        <f t="shared" si="5"/>
        <v>0</v>
      </c>
      <c r="BG144" s="282">
        <f t="shared" si="6"/>
        <v>0</v>
      </c>
      <c r="BH144" s="282">
        <f t="shared" si="7"/>
        <v>0</v>
      </c>
      <c r="BI144" s="282">
        <f t="shared" si="8"/>
        <v>0</v>
      </c>
      <c r="BJ144" s="193" t="s">
        <v>287</v>
      </c>
      <c r="BK144" s="282">
        <f t="shared" si="9"/>
        <v>0</v>
      </c>
      <c r="BL144" s="193" t="s">
        <v>317</v>
      </c>
      <c r="BM144" s="281" t="s">
        <v>342</v>
      </c>
    </row>
    <row r="145" spans="2:65" ht="24.2" customHeight="1" x14ac:dyDescent="0.2">
      <c r="B145" s="271"/>
      <c r="C145" s="272" t="s">
        <v>343</v>
      </c>
      <c r="D145" s="272" t="s">
        <v>292</v>
      </c>
      <c r="E145" s="273" t="s">
        <v>344</v>
      </c>
      <c r="F145" s="274" t="s">
        <v>345</v>
      </c>
      <c r="G145" s="275" t="s">
        <v>295</v>
      </c>
      <c r="H145" s="455">
        <v>1203</v>
      </c>
      <c r="I145" s="457"/>
      <c r="J145" s="474">
        <f t="shared" si="0"/>
        <v>0</v>
      </c>
      <c r="K145" s="276"/>
      <c r="L145" s="201"/>
      <c r="M145" s="277" t="s">
        <v>226</v>
      </c>
      <c r="N145" s="278" t="s">
        <v>242</v>
      </c>
      <c r="O145" s="279">
        <v>4.5999999999999999E-2</v>
      </c>
      <c r="P145" s="279">
        <f t="shared" si="1"/>
        <v>55.338000000000001</v>
      </c>
      <c r="Q145" s="279">
        <v>0</v>
      </c>
      <c r="R145" s="279">
        <f t="shared" si="2"/>
        <v>0</v>
      </c>
      <c r="S145" s="279">
        <v>0</v>
      </c>
      <c r="T145" s="280">
        <f t="shared" si="3"/>
        <v>0</v>
      </c>
      <c r="AR145" s="281" t="s">
        <v>317</v>
      </c>
      <c r="AT145" s="281" t="s">
        <v>292</v>
      </c>
      <c r="AU145" s="281" t="s">
        <v>301</v>
      </c>
      <c r="AY145" s="193" t="s">
        <v>289</v>
      </c>
      <c r="BE145" s="282">
        <f t="shared" si="4"/>
        <v>0</v>
      </c>
      <c r="BF145" s="282">
        <f t="shared" si="5"/>
        <v>0</v>
      </c>
      <c r="BG145" s="282">
        <f t="shared" si="6"/>
        <v>0</v>
      </c>
      <c r="BH145" s="282">
        <f t="shared" si="7"/>
        <v>0</v>
      </c>
      <c r="BI145" s="282">
        <f t="shared" si="8"/>
        <v>0</v>
      </c>
      <c r="BJ145" s="193" t="s">
        <v>287</v>
      </c>
      <c r="BK145" s="282">
        <f t="shared" si="9"/>
        <v>0</v>
      </c>
      <c r="BL145" s="193" t="s">
        <v>317</v>
      </c>
      <c r="BM145" s="281" t="s">
        <v>346</v>
      </c>
    </row>
    <row r="146" spans="2:65" ht="37.9" customHeight="1" x14ac:dyDescent="0.2">
      <c r="B146" s="271"/>
      <c r="C146" s="283" t="s">
        <v>347</v>
      </c>
      <c r="D146" s="283" t="s">
        <v>326</v>
      </c>
      <c r="E146" s="284" t="s">
        <v>348</v>
      </c>
      <c r="F146" s="285" t="s">
        <v>349</v>
      </c>
      <c r="G146" s="286" t="s">
        <v>295</v>
      </c>
      <c r="H146" s="456">
        <v>1203</v>
      </c>
      <c r="I146" s="459"/>
      <c r="J146" s="475">
        <f t="shared" si="0"/>
        <v>0</v>
      </c>
      <c r="K146" s="287"/>
      <c r="L146" s="288"/>
      <c r="M146" s="289" t="s">
        <v>226</v>
      </c>
      <c r="N146" s="290" t="s">
        <v>242</v>
      </c>
      <c r="O146" s="279">
        <v>0</v>
      </c>
      <c r="P146" s="279">
        <f t="shared" si="1"/>
        <v>0</v>
      </c>
      <c r="Q146" s="279">
        <v>2.5000000000000001E-4</v>
      </c>
      <c r="R146" s="279">
        <f t="shared" si="2"/>
        <v>0.30075000000000002</v>
      </c>
      <c r="S146" s="279">
        <v>0</v>
      </c>
      <c r="T146" s="280">
        <f t="shared" si="3"/>
        <v>0</v>
      </c>
      <c r="AR146" s="281" t="s">
        <v>329</v>
      </c>
      <c r="AT146" s="281" t="s">
        <v>326</v>
      </c>
      <c r="AU146" s="281" t="s">
        <v>301</v>
      </c>
      <c r="AY146" s="193" t="s">
        <v>289</v>
      </c>
      <c r="BE146" s="282">
        <f t="shared" si="4"/>
        <v>0</v>
      </c>
      <c r="BF146" s="282">
        <f t="shared" si="5"/>
        <v>0</v>
      </c>
      <c r="BG146" s="282">
        <f t="shared" si="6"/>
        <v>0</v>
      </c>
      <c r="BH146" s="282">
        <f t="shared" si="7"/>
        <v>0</v>
      </c>
      <c r="BI146" s="282">
        <f t="shared" si="8"/>
        <v>0</v>
      </c>
      <c r="BJ146" s="193" t="s">
        <v>287</v>
      </c>
      <c r="BK146" s="282">
        <f t="shared" si="9"/>
        <v>0</v>
      </c>
      <c r="BL146" s="193" t="s">
        <v>317</v>
      </c>
      <c r="BM146" s="281" t="s">
        <v>350</v>
      </c>
    </row>
    <row r="147" spans="2:65" ht="24.2" customHeight="1" x14ac:dyDescent="0.2">
      <c r="B147" s="271"/>
      <c r="C147" s="272" t="s">
        <v>351</v>
      </c>
      <c r="D147" s="272" t="s">
        <v>292</v>
      </c>
      <c r="E147" s="273" t="s">
        <v>352</v>
      </c>
      <c r="F147" s="274" t="s">
        <v>353</v>
      </c>
      <c r="G147" s="275" t="s">
        <v>155</v>
      </c>
      <c r="H147" s="455">
        <v>20</v>
      </c>
      <c r="I147" s="457"/>
      <c r="J147" s="474">
        <f t="shared" si="0"/>
        <v>0</v>
      </c>
      <c r="K147" s="276"/>
      <c r="L147" s="201"/>
      <c r="M147" s="277" t="s">
        <v>226</v>
      </c>
      <c r="N147" s="278" t="s">
        <v>242</v>
      </c>
      <c r="O147" s="279">
        <v>5.0999999999999997E-2</v>
      </c>
      <c r="P147" s="279">
        <f t="shared" si="1"/>
        <v>1.02</v>
      </c>
      <c r="Q147" s="279">
        <v>0</v>
      </c>
      <c r="R147" s="279">
        <f t="shared" si="2"/>
        <v>0</v>
      </c>
      <c r="S147" s="279">
        <v>0</v>
      </c>
      <c r="T147" s="280">
        <f t="shared" si="3"/>
        <v>0</v>
      </c>
      <c r="AR147" s="281" t="s">
        <v>317</v>
      </c>
      <c r="AT147" s="281" t="s">
        <v>292</v>
      </c>
      <c r="AU147" s="281" t="s">
        <v>301</v>
      </c>
      <c r="AY147" s="193" t="s">
        <v>289</v>
      </c>
      <c r="BE147" s="282">
        <f t="shared" si="4"/>
        <v>0</v>
      </c>
      <c r="BF147" s="282">
        <f t="shared" si="5"/>
        <v>0</v>
      </c>
      <c r="BG147" s="282">
        <f t="shared" si="6"/>
        <v>0</v>
      </c>
      <c r="BH147" s="282">
        <f t="shared" si="7"/>
        <v>0</v>
      </c>
      <c r="BI147" s="282">
        <f t="shared" si="8"/>
        <v>0</v>
      </c>
      <c r="BJ147" s="193" t="s">
        <v>287</v>
      </c>
      <c r="BK147" s="282">
        <f t="shared" si="9"/>
        <v>0</v>
      </c>
      <c r="BL147" s="193" t="s">
        <v>317</v>
      </c>
      <c r="BM147" s="281" t="s">
        <v>354</v>
      </c>
    </row>
    <row r="148" spans="2:65" ht="24.2" customHeight="1" x14ac:dyDescent="0.2">
      <c r="B148" s="271"/>
      <c r="C148" s="272" t="s">
        <v>355</v>
      </c>
      <c r="D148" s="272" t="s">
        <v>292</v>
      </c>
      <c r="E148" s="273" t="s">
        <v>356</v>
      </c>
      <c r="F148" s="274" t="s">
        <v>357</v>
      </c>
      <c r="G148" s="275" t="s">
        <v>155</v>
      </c>
      <c r="H148" s="455">
        <v>58</v>
      </c>
      <c r="I148" s="457"/>
      <c r="J148" s="474">
        <f t="shared" si="0"/>
        <v>0</v>
      </c>
      <c r="K148" s="276"/>
      <c r="L148" s="201"/>
      <c r="M148" s="277" t="s">
        <v>226</v>
      </c>
      <c r="N148" s="278" t="s">
        <v>242</v>
      </c>
      <c r="O148" s="279">
        <v>3.5999999999999997E-2</v>
      </c>
      <c r="P148" s="279">
        <f t="shared" si="1"/>
        <v>2.0879999999999996</v>
      </c>
      <c r="Q148" s="279">
        <v>0</v>
      </c>
      <c r="R148" s="279">
        <f t="shared" si="2"/>
        <v>0</v>
      </c>
      <c r="S148" s="279">
        <v>0</v>
      </c>
      <c r="T148" s="280">
        <f t="shared" si="3"/>
        <v>0</v>
      </c>
      <c r="AR148" s="281" t="s">
        <v>317</v>
      </c>
      <c r="AT148" s="281" t="s">
        <v>292</v>
      </c>
      <c r="AU148" s="281" t="s">
        <v>301</v>
      </c>
      <c r="AY148" s="193" t="s">
        <v>289</v>
      </c>
      <c r="BE148" s="282">
        <f t="shared" si="4"/>
        <v>0</v>
      </c>
      <c r="BF148" s="282">
        <f t="shared" si="5"/>
        <v>0</v>
      </c>
      <c r="BG148" s="282">
        <f t="shared" si="6"/>
        <v>0</v>
      </c>
      <c r="BH148" s="282">
        <f t="shared" si="7"/>
        <v>0</v>
      </c>
      <c r="BI148" s="282">
        <f t="shared" si="8"/>
        <v>0</v>
      </c>
      <c r="BJ148" s="193" t="s">
        <v>287</v>
      </c>
      <c r="BK148" s="282">
        <f t="shared" si="9"/>
        <v>0</v>
      </c>
      <c r="BL148" s="193" t="s">
        <v>317</v>
      </c>
      <c r="BM148" s="281" t="s">
        <v>358</v>
      </c>
    </row>
    <row r="149" spans="2:65" ht="16.5" customHeight="1" x14ac:dyDescent="0.2">
      <c r="B149" s="271"/>
      <c r="C149" s="283" t="s">
        <v>317</v>
      </c>
      <c r="D149" s="283" t="s">
        <v>326</v>
      </c>
      <c r="E149" s="284" t="s">
        <v>359</v>
      </c>
      <c r="F149" s="285" t="s">
        <v>360</v>
      </c>
      <c r="G149" s="286" t="s">
        <v>155</v>
      </c>
      <c r="H149" s="456">
        <v>58</v>
      </c>
      <c r="I149" s="459"/>
      <c r="J149" s="475">
        <f t="shared" si="0"/>
        <v>0</v>
      </c>
      <c r="K149" s="287"/>
      <c r="L149" s="288"/>
      <c r="M149" s="289" t="s">
        <v>226</v>
      </c>
      <c r="N149" s="290" t="s">
        <v>242</v>
      </c>
      <c r="O149" s="279">
        <v>0</v>
      </c>
      <c r="P149" s="279">
        <f t="shared" si="1"/>
        <v>0</v>
      </c>
      <c r="Q149" s="279">
        <v>4.4999999999999997E-3</v>
      </c>
      <c r="R149" s="279">
        <f t="shared" si="2"/>
        <v>0.26099999999999995</v>
      </c>
      <c r="S149" s="279">
        <v>0</v>
      </c>
      <c r="T149" s="280">
        <f t="shared" si="3"/>
        <v>0</v>
      </c>
      <c r="AR149" s="281" t="s">
        <v>329</v>
      </c>
      <c r="AT149" s="281" t="s">
        <v>326</v>
      </c>
      <c r="AU149" s="281" t="s">
        <v>301</v>
      </c>
      <c r="AY149" s="193" t="s">
        <v>289</v>
      </c>
      <c r="BE149" s="282">
        <f t="shared" si="4"/>
        <v>0</v>
      </c>
      <c r="BF149" s="282">
        <f t="shared" si="5"/>
        <v>0</v>
      </c>
      <c r="BG149" s="282">
        <f t="shared" si="6"/>
        <v>0</v>
      </c>
      <c r="BH149" s="282">
        <f t="shared" si="7"/>
        <v>0</v>
      </c>
      <c r="BI149" s="282">
        <f t="shared" si="8"/>
        <v>0</v>
      </c>
      <c r="BJ149" s="193" t="s">
        <v>287</v>
      </c>
      <c r="BK149" s="282">
        <f t="shared" si="9"/>
        <v>0</v>
      </c>
      <c r="BL149" s="193" t="s">
        <v>317</v>
      </c>
      <c r="BM149" s="281" t="s">
        <v>361</v>
      </c>
    </row>
    <row r="150" spans="2:65" ht="16.5" customHeight="1" x14ac:dyDescent="0.2">
      <c r="B150" s="271"/>
      <c r="C150" s="272" t="s">
        <v>362</v>
      </c>
      <c r="D150" s="272" t="s">
        <v>292</v>
      </c>
      <c r="E150" s="273" t="s">
        <v>363</v>
      </c>
      <c r="F150" s="274" t="s">
        <v>364</v>
      </c>
      <c r="G150" s="275" t="s">
        <v>139</v>
      </c>
      <c r="H150" s="455">
        <v>1</v>
      </c>
      <c r="I150" s="457"/>
      <c r="J150" s="474">
        <f t="shared" si="0"/>
        <v>0</v>
      </c>
      <c r="K150" s="276"/>
      <c r="L150" s="201"/>
      <c r="M150" s="277" t="s">
        <v>226</v>
      </c>
      <c r="N150" s="278" t="s">
        <v>242</v>
      </c>
      <c r="O150" s="279">
        <v>12.083</v>
      </c>
      <c r="P150" s="279">
        <f t="shared" si="1"/>
        <v>12.083</v>
      </c>
      <c r="Q150" s="279">
        <v>0</v>
      </c>
      <c r="R150" s="279">
        <f t="shared" si="2"/>
        <v>0</v>
      </c>
      <c r="S150" s="279">
        <v>0</v>
      </c>
      <c r="T150" s="280">
        <f t="shared" si="3"/>
        <v>0</v>
      </c>
      <c r="AR150" s="281" t="s">
        <v>317</v>
      </c>
      <c r="AT150" s="281" t="s">
        <v>292</v>
      </c>
      <c r="AU150" s="281" t="s">
        <v>301</v>
      </c>
      <c r="AY150" s="193" t="s">
        <v>289</v>
      </c>
      <c r="BE150" s="282">
        <f t="shared" si="4"/>
        <v>0</v>
      </c>
      <c r="BF150" s="282">
        <f t="shared" si="5"/>
        <v>0</v>
      </c>
      <c r="BG150" s="282">
        <f t="shared" si="6"/>
        <v>0</v>
      </c>
      <c r="BH150" s="282">
        <f t="shared" si="7"/>
        <v>0</v>
      </c>
      <c r="BI150" s="282">
        <f t="shared" si="8"/>
        <v>0</v>
      </c>
      <c r="BJ150" s="193" t="s">
        <v>287</v>
      </c>
      <c r="BK150" s="282">
        <f t="shared" si="9"/>
        <v>0</v>
      </c>
      <c r="BL150" s="193" t="s">
        <v>317</v>
      </c>
      <c r="BM150" s="281" t="s">
        <v>365</v>
      </c>
    </row>
    <row r="151" spans="2:65" ht="16.5" customHeight="1" x14ac:dyDescent="0.2">
      <c r="B151" s="271"/>
      <c r="C151" s="283" t="s">
        <v>366</v>
      </c>
      <c r="D151" s="283" t="s">
        <v>326</v>
      </c>
      <c r="E151" s="284" t="s">
        <v>367</v>
      </c>
      <c r="F151" s="285" t="s">
        <v>368</v>
      </c>
      <c r="G151" s="286" t="s">
        <v>139</v>
      </c>
      <c r="H151" s="456">
        <v>1</v>
      </c>
      <c r="I151" s="459"/>
      <c r="J151" s="475">
        <f t="shared" si="0"/>
        <v>0</v>
      </c>
      <c r="K151" s="287"/>
      <c r="L151" s="288"/>
      <c r="M151" s="289" t="s">
        <v>226</v>
      </c>
      <c r="N151" s="290" t="s">
        <v>242</v>
      </c>
      <c r="O151" s="279">
        <v>0</v>
      </c>
      <c r="P151" s="279">
        <f t="shared" si="1"/>
        <v>0</v>
      </c>
      <c r="Q151" s="279">
        <v>0</v>
      </c>
      <c r="R151" s="279">
        <f t="shared" si="2"/>
        <v>0</v>
      </c>
      <c r="S151" s="279">
        <v>0</v>
      </c>
      <c r="T151" s="280">
        <f t="shared" si="3"/>
        <v>0</v>
      </c>
      <c r="AR151" s="281" t="s">
        <v>329</v>
      </c>
      <c r="AT151" s="281" t="s">
        <v>326</v>
      </c>
      <c r="AU151" s="281" t="s">
        <v>301</v>
      </c>
      <c r="AY151" s="193" t="s">
        <v>289</v>
      </c>
      <c r="BE151" s="282">
        <f t="shared" si="4"/>
        <v>0</v>
      </c>
      <c r="BF151" s="282">
        <f t="shared" si="5"/>
        <v>0</v>
      </c>
      <c r="BG151" s="282">
        <f t="shared" si="6"/>
        <v>0</v>
      </c>
      <c r="BH151" s="282">
        <f t="shared" si="7"/>
        <v>0</v>
      </c>
      <c r="BI151" s="282">
        <f t="shared" si="8"/>
        <v>0</v>
      </c>
      <c r="BJ151" s="193" t="s">
        <v>287</v>
      </c>
      <c r="BK151" s="282">
        <f t="shared" si="9"/>
        <v>0</v>
      </c>
      <c r="BL151" s="193" t="s">
        <v>317</v>
      </c>
      <c r="BM151" s="281" t="s">
        <v>369</v>
      </c>
    </row>
    <row r="152" spans="2:65" s="464" customFormat="1" ht="20.85" customHeight="1" x14ac:dyDescent="0.2">
      <c r="B152" s="463"/>
      <c r="D152" s="465" t="s">
        <v>285</v>
      </c>
      <c r="E152" s="472" t="s">
        <v>370</v>
      </c>
      <c r="F152" s="472" t="s">
        <v>371</v>
      </c>
      <c r="J152" s="473">
        <f>BK152</f>
        <v>0</v>
      </c>
      <c r="L152" s="463"/>
      <c r="M152" s="468"/>
      <c r="P152" s="469">
        <f>SUM(P153:P164)</f>
        <v>18.106999999999999</v>
      </c>
      <c r="R152" s="469">
        <f>SUM(R153:R164)</f>
        <v>5.6900000000000006E-3</v>
      </c>
      <c r="T152" s="470">
        <f>SUM(T153:T164)</f>
        <v>0</v>
      </c>
      <c r="AR152" s="465" t="s">
        <v>219</v>
      </c>
      <c r="AT152" s="471" t="s">
        <v>285</v>
      </c>
      <c r="AU152" s="471" t="s">
        <v>219</v>
      </c>
      <c r="AY152" s="465" t="s">
        <v>289</v>
      </c>
      <c r="BK152" s="268">
        <f>SUM(BK153:BK164)</f>
        <v>0</v>
      </c>
    </row>
    <row r="153" spans="2:65" ht="21.75" customHeight="1" x14ac:dyDescent="0.2">
      <c r="B153" s="271"/>
      <c r="C153" s="272" t="s">
        <v>372</v>
      </c>
      <c r="D153" s="272" t="s">
        <v>292</v>
      </c>
      <c r="E153" s="273" t="s">
        <v>373</v>
      </c>
      <c r="F153" s="274" t="s">
        <v>374</v>
      </c>
      <c r="G153" s="275" t="s">
        <v>155</v>
      </c>
      <c r="H153" s="455">
        <v>5</v>
      </c>
      <c r="I153" s="457"/>
      <c r="J153" s="474">
        <f t="shared" ref="J153:J164" si="10">ROUND(I153*H153,2)</f>
        <v>0</v>
      </c>
      <c r="K153" s="276"/>
      <c r="L153" s="201"/>
      <c r="M153" s="277" t="s">
        <v>226</v>
      </c>
      <c r="N153" s="278" t="s">
        <v>242</v>
      </c>
      <c r="O153" s="279">
        <v>9.0999999999999998E-2</v>
      </c>
      <c r="P153" s="279">
        <f t="shared" ref="P153:P164" si="11">O153*H153</f>
        <v>0.45499999999999996</v>
      </c>
      <c r="Q153" s="279">
        <v>0</v>
      </c>
      <c r="R153" s="279">
        <f t="shared" ref="R153:R164" si="12">Q153*H153</f>
        <v>0</v>
      </c>
      <c r="S153" s="279">
        <v>0</v>
      </c>
      <c r="T153" s="280">
        <f t="shared" ref="T153:T164" si="13">S153*H153</f>
        <v>0</v>
      </c>
      <c r="AR153" s="281" t="s">
        <v>317</v>
      </c>
      <c r="AT153" s="281" t="s">
        <v>292</v>
      </c>
      <c r="AU153" s="281" t="s">
        <v>301</v>
      </c>
      <c r="AY153" s="193" t="s">
        <v>289</v>
      </c>
      <c r="BE153" s="282">
        <f t="shared" ref="BE153:BE164" si="14">IF(N153="základní",J153,0)</f>
        <v>0</v>
      </c>
      <c r="BF153" s="282">
        <f t="shared" ref="BF153:BF164" si="15">IF(N153="snížená",J153,0)</f>
        <v>0</v>
      </c>
      <c r="BG153" s="282">
        <f t="shared" ref="BG153:BG164" si="16">IF(N153="zákl. přenesená",J153,0)</f>
        <v>0</v>
      </c>
      <c r="BH153" s="282">
        <f t="shared" ref="BH153:BH164" si="17">IF(N153="sníž. přenesená",J153,0)</f>
        <v>0</v>
      </c>
      <c r="BI153" s="282">
        <f t="shared" ref="BI153:BI164" si="18">IF(N153="nulová",J153,0)</f>
        <v>0</v>
      </c>
      <c r="BJ153" s="193" t="s">
        <v>287</v>
      </c>
      <c r="BK153" s="282">
        <f t="shared" ref="BK153:BK164" si="19">ROUND(I153*H153,2)</f>
        <v>0</v>
      </c>
      <c r="BL153" s="193" t="s">
        <v>317</v>
      </c>
      <c r="BM153" s="281" t="s">
        <v>375</v>
      </c>
    </row>
    <row r="154" spans="2:65" ht="24.2" customHeight="1" x14ac:dyDescent="0.2">
      <c r="B154" s="271"/>
      <c r="C154" s="283" t="s">
        <v>376</v>
      </c>
      <c r="D154" s="283" t="s">
        <v>326</v>
      </c>
      <c r="E154" s="284" t="s">
        <v>377</v>
      </c>
      <c r="F154" s="285" t="s">
        <v>378</v>
      </c>
      <c r="G154" s="286" t="s">
        <v>155</v>
      </c>
      <c r="H154" s="456">
        <v>5</v>
      </c>
      <c r="I154" s="459"/>
      <c r="J154" s="475">
        <f t="shared" si="10"/>
        <v>0</v>
      </c>
      <c r="K154" s="287"/>
      <c r="L154" s="288"/>
      <c r="M154" s="289" t="s">
        <v>226</v>
      </c>
      <c r="N154" s="290" t="s">
        <v>242</v>
      </c>
      <c r="O154" s="279">
        <v>0</v>
      </c>
      <c r="P154" s="279">
        <f t="shared" si="11"/>
        <v>0</v>
      </c>
      <c r="Q154" s="279">
        <v>5.0000000000000002E-5</v>
      </c>
      <c r="R154" s="279">
        <f t="shared" si="12"/>
        <v>2.5000000000000001E-4</v>
      </c>
      <c r="S154" s="279">
        <v>0</v>
      </c>
      <c r="T154" s="280">
        <f t="shared" si="13"/>
        <v>0</v>
      </c>
      <c r="AR154" s="281" t="s">
        <v>329</v>
      </c>
      <c r="AT154" s="281" t="s">
        <v>326</v>
      </c>
      <c r="AU154" s="281" t="s">
        <v>301</v>
      </c>
      <c r="AY154" s="193" t="s">
        <v>289</v>
      </c>
      <c r="BE154" s="282">
        <f t="shared" si="14"/>
        <v>0</v>
      </c>
      <c r="BF154" s="282">
        <f t="shared" si="15"/>
        <v>0</v>
      </c>
      <c r="BG154" s="282">
        <f t="shared" si="16"/>
        <v>0</v>
      </c>
      <c r="BH154" s="282">
        <f t="shared" si="17"/>
        <v>0</v>
      </c>
      <c r="BI154" s="282">
        <f t="shared" si="18"/>
        <v>0</v>
      </c>
      <c r="BJ154" s="193" t="s">
        <v>287</v>
      </c>
      <c r="BK154" s="282">
        <f t="shared" si="19"/>
        <v>0</v>
      </c>
      <c r="BL154" s="193" t="s">
        <v>317</v>
      </c>
      <c r="BM154" s="281" t="s">
        <v>379</v>
      </c>
    </row>
    <row r="155" spans="2:65" ht="16.5" customHeight="1" x14ac:dyDescent="0.2">
      <c r="B155" s="271"/>
      <c r="C155" s="272" t="s">
        <v>380</v>
      </c>
      <c r="D155" s="272" t="s">
        <v>292</v>
      </c>
      <c r="E155" s="273" t="s">
        <v>381</v>
      </c>
      <c r="F155" s="274" t="s">
        <v>382</v>
      </c>
      <c r="G155" s="275" t="s">
        <v>155</v>
      </c>
      <c r="H155" s="455">
        <v>6</v>
      </c>
      <c r="I155" s="457"/>
      <c r="J155" s="474">
        <f t="shared" si="10"/>
        <v>0</v>
      </c>
      <c r="K155" s="276"/>
      <c r="L155" s="201"/>
      <c r="M155" s="277" t="s">
        <v>226</v>
      </c>
      <c r="N155" s="278" t="s">
        <v>242</v>
      </c>
      <c r="O155" s="279">
        <v>0.37</v>
      </c>
      <c r="P155" s="279">
        <f t="shared" si="11"/>
        <v>2.2199999999999998</v>
      </c>
      <c r="Q155" s="279">
        <v>0</v>
      </c>
      <c r="R155" s="279">
        <f t="shared" si="12"/>
        <v>0</v>
      </c>
      <c r="S155" s="279">
        <v>0</v>
      </c>
      <c r="T155" s="280">
        <f t="shared" si="13"/>
        <v>0</v>
      </c>
      <c r="AR155" s="281" t="s">
        <v>317</v>
      </c>
      <c r="AT155" s="281" t="s">
        <v>292</v>
      </c>
      <c r="AU155" s="281" t="s">
        <v>301</v>
      </c>
      <c r="AY155" s="193" t="s">
        <v>289</v>
      </c>
      <c r="BE155" s="282">
        <f t="shared" si="14"/>
        <v>0</v>
      </c>
      <c r="BF155" s="282">
        <f t="shared" si="15"/>
        <v>0</v>
      </c>
      <c r="BG155" s="282">
        <f t="shared" si="16"/>
        <v>0</v>
      </c>
      <c r="BH155" s="282">
        <f t="shared" si="17"/>
        <v>0</v>
      </c>
      <c r="BI155" s="282">
        <f t="shared" si="18"/>
        <v>0</v>
      </c>
      <c r="BJ155" s="193" t="s">
        <v>287</v>
      </c>
      <c r="BK155" s="282">
        <f t="shared" si="19"/>
        <v>0</v>
      </c>
      <c r="BL155" s="193" t="s">
        <v>317</v>
      </c>
      <c r="BM155" s="281" t="s">
        <v>383</v>
      </c>
    </row>
    <row r="156" spans="2:65" ht="16.5" customHeight="1" x14ac:dyDescent="0.2">
      <c r="B156" s="271"/>
      <c r="C156" s="283" t="s">
        <v>384</v>
      </c>
      <c r="D156" s="283" t="s">
        <v>326</v>
      </c>
      <c r="E156" s="284" t="s">
        <v>385</v>
      </c>
      <c r="F156" s="285" t="s">
        <v>386</v>
      </c>
      <c r="G156" s="286" t="s">
        <v>155</v>
      </c>
      <c r="H156" s="456">
        <v>6</v>
      </c>
      <c r="I156" s="459"/>
      <c r="J156" s="475">
        <f t="shared" si="10"/>
        <v>0</v>
      </c>
      <c r="K156" s="287"/>
      <c r="L156" s="288"/>
      <c r="M156" s="289" t="s">
        <v>226</v>
      </c>
      <c r="N156" s="290" t="s">
        <v>242</v>
      </c>
      <c r="O156" s="279">
        <v>0</v>
      </c>
      <c r="P156" s="279">
        <f t="shared" si="11"/>
        <v>0</v>
      </c>
      <c r="Q156" s="279">
        <v>0</v>
      </c>
      <c r="R156" s="279">
        <f t="shared" si="12"/>
        <v>0</v>
      </c>
      <c r="S156" s="279">
        <v>0</v>
      </c>
      <c r="T156" s="280">
        <f t="shared" si="13"/>
        <v>0</v>
      </c>
      <c r="AR156" s="281" t="s">
        <v>329</v>
      </c>
      <c r="AT156" s="281" t="s">
        <v>326</v>
      </c>
      <c r="AU156" s="281" t="s">
        <v>301</v>
      </c>
      <c r="AY156" s="193" t="s">
        <v>289</v>
      </c>
      <c r="BE156" s="282">
        <f t="shared" si="14"/>
        <v>0</v>
      </c>
      <c r="BF156" s="282">
        <f t="shared" si="15"/>
        <v>0</v>
      </c>
      <c r="BG156" s="282">
        <f t="shared" si="16"/>
        <v>0</v>
      </c>
      <c r="BH156" s="282">
        <f t="shared" si="17"/>
        <v>0</v>
      </c>
      <c r="BI156" s="282">
        <f t="shared" si="18"/>
        <v>0</v>
      </c>
      <c r="BJ156" s="193" t="s">
        <v>287</v>
      </c>
      <c r="BK156" s="282">
        <f t="shared" si="19"/>
        <v>0</v>
      </c>
      <c r="BL156" s="193" t="s">
        <v>317</v>
      </c>
      <c r="BM156" s="281" t="s">
        <v>387</v>
      </c>
    </row>
    <row r="157" spans="2:65" ht="24.2" customHeight="1" x14ac:dyDescent="0.2">
      <c r="B157" s="271"/>
      <c r="C157" s="272" t="s">
        <v>388</v>
      </c>
      <c r="D157" s="272" t="s">
        <v>292</v>
      </c>
      <c r="E157" s="273" t="s">
        <v>389</v>
      </c>
      <c r="F157" s="274" t="s">
        <v>390</v>
      </c>
      <c r="G157" s="275" t="s">
        <v>155</v>
      </c>
      <c r="H157" s="455">
        <v>4</v>
      </c>
      <c r="I157" s="457"/>
      <c r="J157" s="474">
        <f t="shared" si="10"/>
        <v>0</v>
      </c>
      <c r="K157" s="276"/>
      <c r="L157" s="201"/>
      <c r="M157" s="277" t="s">
        <v>226</v>
      </c>
      <c r="N157" s="278" t="s">
        <v>242</v>
      </c>
      <c r="O157" s="279">
        <v>0.13400000000000001</v>
      </c>
      <c r="P157" s="279">
        <f t="shared" si="11"/>
        <v>0.53600000000000003</v>
      </c>
      <c r="Q157" s="279">
        <v>0</v>
      </c>
      <c r="R157" s="279">
        <f t="shared" si="12"/>
        <v>0</v>
      </c>
      <c r="S157" s="279">
        <v>0</v>
      </c>
      <c r="T157" s="280">
        <f t="shared" si="13"/>
        <v>0</v>
      </c>
      <c r="AR157" s="281" t="s">
        <v>317</v>
      </c>
      <c r="AT157" s="281" t="s">
        <v>292</v>
      </c>
      <c r="AU157" s="281" t="s">
        <v>301</v>
      </c>
      <c r="AY157" s="193" t="s">
        <v>289</v>
      </c>
      <c r="BE157" s="282">
        <f t="shared" si="14"/>
        <v>0</v>
      </c>
      <c r="BF157" s="282">
        <f t="shared" si="15"/>
        <v>0</v>
      </c>
      <c r="BG157" s="282">
        <f t="shared" si="16"/>
        <v>0</v>
      </c>
      <c r="BH157" s="282">
        <f t="shared" si="17"/>
        <v>0</v>
      </c>
      <c r="BI157" s="282">
        <f t="shared" si="18"/>
        <v>0</v>
      </c>
      <c r="BJ157" s="193" t="s">
        <v>287</v>
      </c>
      <c r="BK157" s="282">
        <f t="shared" si="19"/>
        <v>0</v>
      </c>
      <c r="BL157" s="193" t="s">
        <v>317</v>
      </c>
      <c r="BM157" s="281" t="s">
        <v>391</v>
      </c>
    </row>
    <row r="158" spans="2:65" ht="21.75" customHeight="1" x14ac:dyDescent="0.2">
      <c r="B158" s="271"/>
      <c r="C158" s="283" t="s">
        <v>392</v>
      </c>
      <c r="D158" s="283" t="s">
        <v>326</v>
      </c>
      <c r="E158" s="284" t="s">
        <v>393</v>
      </c>
      <c r="F158" s="285" t="s">
        <v>394</v>
      </c>
      <c r="G158" s="286" t="s">
        <v>155</v>
      </c>
      <c r="H158" s="456">
        <v>4</v>
      </c>
      <c r="I158" s="459"/>
      <c r="J158" s="475">
        <f t="shared" si="10"/>
        <v>0</v>
      </c>
      <c r="K158" s="287"/>
      <c r="L158" s="288"/>
      <c r="M158" s="289" t="s">
        <v>226</v>
      </c>
      <c r="N158" s="290" t="s">
        <v>242</v>
      </c>
      <c r="O158" s="279">
        <v>0</v>
      </c>
      <c r="P158" s="279">
        <f t="shared" si="11"/>
        <v>0</v>
      </c>
      <c r="Q158" s="279">
        <v>4.0000000000000003E-5</v>
      </c>
      <c r="R158" s="279">
        <f t="shared" si="12"/>
        <v>1.6000000000000001E-4</v>
      </c>
      <c r="S158" s="279">
        <v>0</v>
      </c>
      <c r="T158" s="280">
        <f t="shared" si="13"/>
        <v>0</v>
      </c>
      <c r="AR158" s="281" t="s">
        <v>329</v>
      </c>
      <c r="AT158" s="281" t="s">
        <v>326</v>
      </c>
      <c r="AU158" s="281" t="s">
        <v>301</v>
      </c>
      <c r="AY158" s="193" t="s">
        <v>289</v>
      </c>
      <c r="BE158" s="282">
        <f t="shared" si="14"/>
        <v>0</v>
      </c>
      <c r="BF158" s="282">
        <f t="shared" si="15"/>
        <v>0</v>
      </c>
      <c r="BG158" s="282">
        <f t="shared" si="16"/>
        <v>0</v>
      </c>
      <c r="BH158" s="282">
        <f t="shared" si="17"/>
        <v>0</v>
      </c>
      <c r="BI158" s="282">
        <f t="shared" si="18"/>
        <v>0</v>
      </c>
      <c r="BJ158" s="193" t="s">
        <v>287</v>
      </c>
      <c r="BK158" s="282">
        <f t="shared" si="19"/>
        <v>0</v>
      </c>
      <c r="BL158" s="193" t="s">
        <v>317</v>
      </c>
      <c r="BM158" s="281" t="s">
        <v>395</v>
      </c>
    </row>
    <row r="159" spans="2:65" ht="24.2" customHeight="1" x14ac:dyDescent="0.2">
      <c r="B159" s="271"/>
      <c r="C159" s="272" t="s">
        <v>396</v>
      </c>
      <c r="D159" s="272" t="s">
        <v>292</v>
      </c>
      <c r="E159" s="273" t="s">
        <v>397</v>
      </c>
      <c r="F159" s="274" t="s">
        <v>398</v>
      </c>
      <c r="G159" s="275" t="s">
        <v>155</v>
      </c>
      <c r="H159" s="455">
        <v>4</v>
      </c>
      <c r="I159" s="457"/>
      <c r="J159" s="474">
        <f t="shared" si="10"/>
        <v>0</v>
      </c>
      <c r="K159" s="276"/>
      <c r="L159" s="201"/>
      <c r="M159" s="277" t="s">
        <v>226</v>
      </c>
      <c r="N159" s="278" t="s">
        <v>242</v>
      </c>
      <c r="O159" s="279">
        <v>0.154</v>
      </c>
      <c r="P159" s="279">
        <f t="shared" si="11"/>
        <v>0.61599999999999999</v>
      </c>
      <c r="Q159" s="279">
        <v>0</v>
      </c>
      <c r="R159" s="279">
        <f t="shared" si="12"/>
        <v>0</v>
      </c>
      <c r="S159" s="279">
        <v>0</v>
      </c>
      <c r="T159" s="280">
        <f t="shared" si="13"/>
        <v>0</v>
      </c>
      <c r="AR159" s="281" t="s">
        <v>317</v>
      </c>
      <c r="AT159" s="281" t="s">
        <v>292</v>
      </c>
      <c r="AU159" s="281" t="s">
        <v>301</v>
      </c>
      <c r="AY159" s="193" t="s">
        <v>289</v>
      </c>
      <c r="BE159" s="282">
        <f t="shared" si="14"/>
        <v>0</v>
      </c>
      <c r="BF159" s="282">
        <f t="shared" si="15"/>
        <v>0</v>
      </c>
      <c r="BG159" s="282">
        <f t="shared" si="16"/>
        <v>0</v>
      </c>
      <c r="BH159" s="282">
        <f t="shared" si="17"/>
        <v>0</v>
      </c>
      <c r="BI159" s="282">
        <f t="shared" si="18"/>
        <v>0</v>
      </c>
      <c r="BJ159" s="193" t="s">
        <v>287</v>
      </c>
      <c r="BK159" s="282">
        <f t="shared" si="19"/>
        <v>0</v>
      </c>
      <c r="BL159" s="193" t="s">
        <v>317</v>
      </c>
      <c r="BM159" s="281" t="s">
        <v>399</v>
      </c>
    </row>
    <row r="160" spans="2:65" ht="16.5" customHeight="1" x14ac:dyDescent="0.2">
      <c r="B160" s="271"/>
      <c r="C160" s="283" t="s">
        <v>400</v>
      </c>
      <c r="D160" s="283" t="s">
        <v>326</v>
      </c>
      <c r="E160" s="284" t="s">
        <v>401</v>
      </c>
      <c r="F160" s="285" t="s">
        <v>402</v>
      </c>
      <c r="G160" s="286" t="s">
        <v>155</v>
      </c>
      <c r="H160" s="456">
        <v>4</v>
      </c>
      <c r="I160" s="459"/>
      <c r="J160" s="475">
        <f t="shared" si="10"/>
        <v>0</v>
      </c>
      <c r="K160" s="287"/>
      <c r="L160" s="288"/>
      <c r="M160" s="289" t="s">
        <v>226</v>
      </c>
      <c r="N160" s="290" t="s">
        <v>242</v>
      </c>
      <c r="O160" s="279">
        <v>0</v>
      </c>
      <c r="P160" s="279">
        <f t="shared" si="11"/>
        <v>0</v>
      </c>
      <c r="Q160" s="279">
        <v>4.0000000000000003E-5</v>
      </c>
      <c r="R160" s="279">
        <f t="shared" si="12"/>
        <v>1.6000000000000001E-4</v>
      </c>
      <c r="S160" s="279">
        <v>0</v>
      </c>
      <c r="T160" s="280">
        <f t="shared" si="13"/>
        <v>0</v>
      </c>
      <c r="AR160" s="281" t="s">
        <v>329</v>
      </c>
      <c r="AT160" s="281" t="s">
        <v>326</v>
      </c>
      <c r="AU160" s="281" t="s">
        <v>301</v>
      </c>
      <c r="AY160" s="193" t="s">
        <v>289</v>
      </c>
      <c r="BE160" s="282">
        <f t="shared" si="14"/>
        <v>0</v>
      </c>
      <c r="BF160" s="282">
        <f t="shared" si="15"/>
        <v>0</v>
      </c>
      <c r="BG160" s="282">
        <f t="shared" si="16"/>
        <v>0</v>
      </c>
      <c r="BH160" s="282">
        <f t="shared" si="17"/>
        <v>0</v>
      </c>
      <c r="BI160" s="282">
        <f t="shared" si="18"/>
        <v>0</v>
      </c>
      <c r="BJ160" s="193" t="s">
        <v>287</v>
      </c>
      <c r="BK160" s="282">
        <f t="shared" si="19"/>
        <v>0</v>
      </c>
      <c r="BL160" s="193" t="s">
        <v>317</v>
      </c>
      <c r="BM160" s="281" t="s">
        <v>403</v>
      </c>
    </row>
    <row r="161" spans="2:65" ht="24.2" customHeight="1" x14ac:dyDescent="0.2">
      <c r="B161" s="271"/>
      <c r="C161" s="272" t="s">
        <v>404</v>
      </c>
      <c r="D161" s="272" t="s">
        <v>292</v>
      </c>
      <c r="E161" s="273" t="s">
        <v>405</v>
      </c>
      <c r="F161" s="274" t="s">
        <v>406</v>
      </c>
      <c r="G161" s="275" t="s">
        <v>155</v>
      </c>
      <c r="H161" s="455">
        <v>40</v>
      </c>
      <c r="I161" s="457"/>
      <c r="J161" s="474">
        <f t="shared" si="10"/>
        <v>0</v>
      </c>
      <c r="K161" s="276"/>
      <c r="L161" s="201"/>
      <c r="M161" s="277" t="s">
        <v>226</v>
      </c>
      <c r="N161" s="278" t="s">
        <v>242</v>
      </c>
      <c r="O161" s="279">
        <v>0.249</v>
      </c>
      <c r="P161" s="279">
        <f t="shared" si="11"/>
        <v>9.9600000000000009</v>
      </c>
      <c r="Q161" s="279">
        <v>0</v>
      </c>
      <c r="R161" s="279">
        <f t="shared" si="12"/>
        <v>0</v>
      </c>
      <c r="S161" s="279">
        <v>0</v>
      </c>
      <c r="T161" s="280">
        <f t="shared" si="13"/>
        <v>0</v>
      </c>
      <c r="AR161" s="281" t="s">
        <v>317</v>
      </c>
      <c r="AT161" s="281" t="s">
        <v>292</v>
      </c>
      <c r="AU161" s="281" t="s">
        <v>301</v>
      </c>
      <c r="AY161" s="193" t="s">
        <v>289</v>
      </c>
      <c r="BE161" s="282">
        <f t="shared" si="14"/>
        <v>0</v>
      </c>
      <c r="BF161" s="282">
        <f t="shared" si="15"/>
        <v>0</v>
      </c>
      <c r="BG161" s="282">
        <f t="shared" si="16"/>
        <v>0</v>
      </c>
      <c r="BH161" s="282">
        <f t="shared" si="17"/>
        <v>0</v>
      </c>
      <c r="BI161" s="282">
        <f t="shared" si="18"/>
        <v>0</v>
      </c>
      <c r="BJ161" s="193" t="s">
        <v>287</v>
      </c>
      <c r="BK161" s="282">
        <f t="shared" si="19"/>
        <v>0</v>
      </c>
      <c r="BL161" s="193" t="s">
        <v>317</v>
      </c>
      <c r="BM161" s="281" t="s">
        <v>407</v>
      </c>
    </row>
    <row r="162" spans="2:65" ht="24.2" customHeight="1" x14ac:dyDescent="0.2">
      <c r="B162" s="271"/>
      <c r="C162" s="283" t="s">
        <v>408</v>
      </c>
      <c r="D162" s="283" t="s">
        <v>326</v>
      </c>
      <c r="E162" s="284" t="s">
        <v>409</v>
      </c>
      <c r="F162" s="285" t="s">
        <v>410</v>
      </c>
      <c r="G162" s="286" t="s">
        <v>155</v>
      </c>
      <c r="H162" s="456">
        <v>40</v>
      </c>
      <c r="I162" s="459"/>
      <c r="J162" s="475">
        <f t="shared" si="10"/>
        <v>0</v>
      </c>
      <c r="K162" s="287"/>
      <c r="L162" s="288"/>
      <c r="M162" s="289" t="s">
        <v>226</v>
      </c>
      <c r="N162" s="290" t="s">
        <v>242</v>
      </c>
      <c r="O162" s="279">
        <v>0</v>
      </c>
      <c r="P162" s="279">
        <f t="shared" si="11"/>
        <v>0</v>
      </c>
      <c r="Q162" s="279">
        <v>1E-4</v>
      </c>
      <c r="R162" s="279">
        <f t="shared" si="12"/>
        <v>4.0000000000000001E-3</v>
      </c>
      <c r="S162" s="279">
        <v>0</v>
      </c>
      <c r="T162" s="280">
        <f t="shared" si="13"/>
        <v>0</v>
      </c>
      <c r="AR162" s="281" t="s">
        <v>329</v>
      </c>
      <c r="AT162" s="281" t="s">
        <v>326</v>
      </c>
      <c r="AU162" s="281" t="s">
        <v>301</v>
      </c>
      <c r="AY162" s="193" t="s">
        <v>289</v>
      </c>
      <c r="BE162" s="282">
        <f t="shared" si="14"/>
        <v>0</v>
      </c>
      <c r="BF162" s="282">
        <f t="shared" si="15"/>
        <v>0</v>
      </c>
      <c r="BG162" s="282">
        <f t="shared" si="16"/>
        <v>0</v>
      </c>
      <c r="BH162" s="282">
        <f t="shared" si="17"/>
        <v>0</v>
      </c>
      <c r="BI162" s="282">
        <f t="shared" si="18"/>
        <v>0</v>
      </c>
      <c r="BJ162" s="193" t="s">
        <v>287</v>
      </c>
      <c r="BK162" s="282">
        <f t="shared" si="19"/>
        <v>0</v>
      </c>
      <c r="BL162" s="193" t="s">
        <v>317</v>
      </c>
      <c r="BM162" s="281" t="s">
        <v>411</v>
      </c>
    </row>
    <row r="163" spans="2:65" ht="24.2" customHeight="1" x14ac:dyDescent="0.2">
      <c r="B163" s="271"/>
      <c r="C163" s="272" t="s">
        <v>412</v>
      </c>
      <c r="D163" s="272" t="s">
        <v>292</v>
      </c>
      <c r="E163" s="273" t="s">
        <v>413</v>
      </c>
      <c r="F163" s="274" t="s">
        <v>414</v>
      </c>
      <c r="G163" s="275" t="s">
        <v>155</v>
      </c>
      <c r="H163" s="455">
        <v>16</v>
      </c>
      <c r="I163" s="457"/>
      <c r="J163" s="474">
        <f t="shared" si="10"/>
        <v>0</v>
      </c>
      <c r="K163" s="276"/>
      <c r="L163" s="201"/>
      <c r="M163" s="277" t="s">
        <v>226</v>
      </c>
      <c r="N163" s="278" t="s">
        <v>242</v>
      </c>
      <c r="O163" s="279">
        <v>0.27</v>
      </c>
      <c r="P163" s="279">
        <f t="shared" si="11"/>
        <v>4.32</v>
      </c>
      <c r="Q163" s="279">
        <v>0</v>
      </c>
      <c r="R163" s="279">
        <f t="shared" si="12"/>
        <v>0</v>
      </c>
      <c r="S163" s="279">
        <v>0</v>
      </c>
      <c r="T163" s="280">
        <f t="shared" si="13"/>
        <v>0</v>
      </c>
      <c r="AR163" s="281" t="s">
        <v>317</v>
      </c>
      <c r="AT163" s="281" t="s">
        <v>292</v>
      </c>
      <c r="AU163" s="281" t="s">
        <v>301</v>
      </c>
      <c r="AY163" s="193" t="s">
        <v>289</v>
      </c>
      <c r="BE163" s="282">
        <f t="shared" si="14"/>
        <v>0</v>
      </c>
      <c r="BF163" s="282">
        <f t="shared" si="15"/>
        <v>0</v>
      </c>
      <c r="BG163" s="282">
        <f t="shared" si="16"/>
        <v>0</v>
      </c>
      <c r="BH163" s="282">
        <f t="shared" si="17"/>
        <v>0</v>
      </c>
      <c r="BI163" s="282">
        <f t="shared" si="18"/>
        <v>0</v>
      </c>
      <c r="BJ163" s="193" t="s">
        <v>287</v>
      </c>
      <c r="BK163" s="282">
        <f t="shared" si="19"/>
        <v>0</v>
      </c>
      <c r="BL163" s="193" t="s">
        <v>317</v>
      </c>
      <c r="BM163" s="281" t="s">
        <v>415</v>
      </c>
    </row>
    <row r="164" spans="2:65" ht="37.9" customHeight="1" x14ac:dyDescent="0.2">
      <c r="B164" s="271"/>
      <c r="C164" s="283" t="s">
        <v>416</v>
      </c>
      <c r="D164" s="283" t="s">
        <v>326</v>
      </c>
      <c r="E164" s="284" t="s">
        <v>417</v>
      </c>
      <c r="F164" s="285" t="s">
        <v>418</v>
      </c>
      <c r="G164" s="286" t="s">
        <v>155</v>
      </c>
      <c r="H164" s="456">
        <v>16</v>
      </c>
      <c r="I164" s="459"/>
      <c r="J164" s="475">
        <f t="shared" si="10"/>
        <v>0</v>
      </c>
      <c r="K164" s="287"/>
      <c r="L164" s="288"/>
      <c r="M164" s="289" t="s">
        <v>226</v>
      </c>
      <c r="N164" s="290" t="s">
        <v>242</v>
      </c>
      <c r="O164" s="279">
        <v>0</v>
      </c>
      <c r="P164" s="279">
        <f t="shared" si="11"/>
        <v>0</v>
      </c>
      <c r="Q164" s="279">
        <v>6.9999999999999994E-5</v>
      </c>
      <c r="R164" s="279">
        <f t="shared" si="12"/>
        <v>1.1199999999999999E-3</v>
      </c>
      <c r="S164" s="279">
        <v>0</v>
      </c>
      <c r="T164" s="280">
        <f t="shared" si="13"/>
        <v>0</v>
      </c>
      <c r="AR164" s="281" t="s">
        <v>329</v>
      </c>
      <c r="AT164" s="281" t="s">
        <v>326</v>
      </c>
      <c r="AU164" s="281" t="s">
        <v>301</v>
      </c>
      <c r="AY164" s="193" t="s">
        <v>289</v>
      </c>
      <c r="BE164" s="282">
        <f t="shared" si="14"/>
        <v>0</v>
      </c>
      <c r="BF164" s="282">
        <f t="shared" si="15"/>
        <v>0</v>
      </c>
      <c r="BG164" s="282">
        <f t="shared" si="16"/>
        <v>0</v>
      </c>
      <c r="BH164" s="282">
        <f t="shared" si="17"/>
        <v>0</v>
      </c>
      <c r="BI164" s="282">
        <f t="shared" si="18"/>
        <v>0</v>
      </c>
      <c r="BJ164" s="193" t="s">
        <v>287</v>
      </c>
      <c r="BK164" s="282">
        <f t="shared" si="19"/>
        <v>0</v>
      </c>
      <c r="BL164" s="193" t="s">
        <v>317</v>
      </c>
      <c r="BM164" s="281" t="s">
        <v>419</v>
      </c>
    </row>
    <row r="165" spans="2:65" s="464" customFormat="1" ht="20.85" customHeight="1" x14ac:dyDescent="0.2">
      <c r="B165" s="463"/>
      <c r="D165" s="465" t="s">
        <v>285</v>
      </c>
      <c r="E165" s="472" t="s">
        <v>420</v>
      </c>
      <c r="F165" s="472" t="s">
        <v>421</v>
      </c>
      <c r="J165" s="473">
        <f>BK165</f>
        <v>0</v>
      </c>
      <c r="L165" s="463"/>
      <c r="M165" s="468"/>
      <c r="P165" s="469">
        <f>SUM(P166:P167)</f>
        <v>19.712</v>
      </c>
      <c r="R165" s="469">
        <f>SUM(R166:R167)</f>
        <v>5.5999999999999999E-3</v>
      </c>
      <c r="T165" s="470">
        <f>SUM(T166:T167)</f>
        <v>0</v>
      </c>
      <c r="AR165" s="465" t="s">
        <v>219</v>
      </c>
      <c r="AT165" s="471" t="s">
        <v>285</v>
      </c>
      <c r="AU165" s="471" t="s">
        <v>219</v>
      </c>
      <c r="AY165" s="465" t="s">
        <v>289</v>
      </c>
      <c r="BK165" s="268">
        <f>SUM(BK166:BK167)</f>
        <v>0</v>
      </c>
    </row>
    <row r="166" spans="2:65" ht="24.2" customHeight="1" x14ac:dyDescent="0.2">
      <c r="B166" s="271"/>
      <c r="C166" s="272" t="s">
        <v>422</v>
      </c>
      <c r="D166" s="272" t="s">
        <v>292</v>
      </c>
      <c r="E166" s="273" t="s">
        <v>423</v>
      </c>
      <c r="F166" s="274" t="s">
        <v>424</v>
      </c>
      <c r="G166" s="275" t="s">
        <v>155</v>
      </c>
      <c r="H166" s="455">
        <v>28</v>
      </c>
      <c r="I166" s="457"/>
      <c r="J166" s="474">
        <f>ROUND(I166*H166,2)</f>
        <v>0</v>
      </c>
      <c r="K166" s="276"/>
      <c r="L166" s="201"/>
      <c r="M166" s="277" t="s">
        <v>226</v>
      </c>
      <c r="N166" s="278" t="s">
        <v>242</v>
      </c>
      <c r="O166" s="279">
        <v>0.70399999999999996</v>
      </c>
      <c r="P166" s="279">
        <f>O166*H166</f>
        <v>19.712</v>
      </c>
      <c r="Q166" s="279">
        <v>0</v>
      </c>
      <c r="R166" s="279">
        <f>Q166*H166</f>
        <v>0</v>
      </c>
      <c r="S166" s="279">
        <v>0</v>
      </c>
      <c r="T166" s="280">
        <f>S166*H166</f>
        <v>0</v>
      </c>
      <c r="AR166" s="281" t="s">
        <v>317</v>
      </c>
      <c r="AT166" s="281" t="s">
        <v>292</v>
      </c>
      <c r="AU166" s="281" t="s">
        <v>301</v>
      </c>
      <c r="AY166" s="193" t="s">
        <v>289</v>
      </c>
      <c r="BE166" s="282">
        <f>IF(N166="základní",J166,0)</f>
        <v>0</v>
      </c>
      <c r="BF166" s="282">
        <f>IF(N166="snížená",J166,0)</f>
        <v>0</v>
      </c>
      <c r="BG166" s="282">
        <f>IF(N166="zákl. přenesená",J166,0)</f>
        <v>0</v>
      </c>
      <c r="BH166" s="282">
        <f>IF(N166="sníž. přenesená",J166,0)</f>
        <v>0</v>
      </c>
      <c r="BI166" s="282">
        <f>IF(N166="nulová",J166,0)</f>
        <v>0</v>
      </c>
      <c r="BJ166" s="193" t="s">
        <v>287</v>
      </c>
      <c r="BK166" s="282">
        <f>ROUND(I166*H166,2)</f>
        <v>0</v>
      </c>
      <c r="BL166" s="193" t="s">
        <v>317</v>
      </c>
      <c r="BM166" s="281" t="s">
        <v>425</v>
      </c>
    </row>
    <row r="167" spans="2:65" ht="66.75" customHeight="1" x14ac:dyDescent="0.2">
      <c r="B167" s="271"/>
      <c r="C167" s="283" t="s">
        <v>329</v>
      </c>
      <c r="D167" s="283" t="s">
        <v>326</v>
      </c>
      <c r="E167" s="284" t="s">
        <v>426</v>
      </c>
      <c r="F167" s="285" t="s">
        <v>427</v>
      </c>
      <c r="G167" s="286" t="s">
        <v>155</v>
      </c>
      <c r="H167" s="456">
        <v>28</v>
      </c>
      <c r="I167" s="459"/>
      <c r="J167" s="475">
        <f>ROUND(I167*H167,2)</f>
        <v>0</v>
      </c>
      <c r="K167" s="287"/>
      <c r="L167" s="288"/>
      <c r="M167" s="289" t="s">
        <v>226</v>
      </c>
      <c r="N167" s="290" t="s">
        <v>242</v>
      </c>
      <c r="O167" s="279">
        <v>0</v>
      </c>
      <c r="P167" s="279">
        <f>O167*H167</f>
        <v>0</v>
      </c>
      <c r="Q167" s="279">
        <v>2.0000000000000001E-4</v>
      </c>
      <c r="R167" s="279">
        <f>Q167*H167</f>
        <v>5.5999999999999999E-3</v>
      </c>
      <c r="S167" s="279">
        <v>0</v>
      </c>
      <c r="T167" s="280">
        <f>S167*H167</f>
        <v>0</v>
      </c>
      <c r="AR167" s="281" t="s">
        <v>329</v>
      </c>
      <c r="AT167" s="281" t="s">
        <v>326</v>
      </c>
      <c r="AU167" s="281" t="s">
        <v>301</v>
      </c>
      <c r="AY167" s="193" t="s">
        <v>289</v>
      </c>
      <c r="BE167" s="282">
        <f>IF(N167="základní",J167,0)</f>
        <v>0</v>
      </c>
      <c r="BF167" s="282">
        <f>IF(N167="snížená",J167,0)</f>
        <v>0</v>
      </c>
      <c r="BG167" s="282">
        <f>IF(N167="zákl. přenesená",J167,0)</f>
        <v>0</v>
      </c>
      <c r="BH167" s="282">
        <f>IF(N167="sníž. přenesená",J167,0)</f>
        <v>0</v>
      </c>
      <c r="BI167" s="282">
        <f>IF(N167="nulová",J167,0)</f>
        <v>0</v>
      </c>
      <c r="BJ167" s="193" t="s">
        <v>287</v>
      </c>
      <c r="BK167" s="282">
        <f>ROUND(I167*H167,2)</f>
        <v>0</v>
      </c>
      <c r="BL167" s="193" t="s">
        <v>317</v>
      </c>
      <c r="BM167" s="281" t="s">
        <v>428</v>
      </c>
    </row>
    <row r="168" spans="2:65" s="464" customFormat="1" ht="25.9" customHeight="1" x14ac:dyDescent="0.2">
      <c r="B168" s="463"/>
      <c r="D168" s="465" t="s">
        <v>285</v>
      </c>
      <c r="E168" s="466" t="s">
        <v>326</v>
      </c>
      <c r="F168" s="466" t="s">
        <v>429</v>
      </c>
      <c r="J168" s="467">
        <f>BK168</f>
        <v>0</v>
      </c>
      <c r="L168" s="463"/>
      <c r="M168" s="468"/>
      <c r="P168" s="469">
        <f>P169+P178</f>
        <v>5.1049119999999997</v>
      </c>
      <c r="R168" s="469">
        <f>R169+R178</f>
        <v>6.8800000000000007E-3</v>
      </c>
      <c r="T168" s="470">
        <f>T169+T178</f>
        <v>0.23199999999999998</v>
      </c>
      <c r="AR168" s="465" t="s">
        <v>301</v>
      </c>
      <c r="AT168" s="471" t="s">
        <v>285</v>
      </c>
      <c r="AU168" s="471" t="s">
        <v>288</v>
      </c>
      <c r="AY168" s="465" t="s">
        <v>289</v>
      </c>
      <c r="BK168" s="268">
        <f>BK169+BK178</f>
        <v>0</v>
      </c>
    </row>
    <row r="169" spans="2:65" s="464" customFormat="1" ht="22.9" customHeight="1" x14ac:dyDescent="0.2">
      <c r="B169" s="463"/>
      <c r="D169" s="465" t="s">
        <v>285</v>
      </c>
      <c r="E169" s="472" t="s">
        <v>430</v>
      </c>
      <c r="F169" s="472" t="s">
        <v>431</v>
      </c>
      <c r="J169" s="473">
        <f>BK169</f>
        <v>0</v>
      </c>
      <c r="L169" s="463"/>
      <c r="M169" s="468"/>
      <c r="P169" s="469">
        <f>SUM(P170:P177)</f>
        <v>4.9449119999999995</v>
      </c>
      <c r="R169" s="469">
        <f>SUM(R170:R177)</f>
        <v>6.8800000000000007E-3</v>
      </c>
      <c r="T169" s="470">
        <f>SUM(T170:T177)</f>
        <v>0.23199999999999998</v>
      </c>
      <c r="AR169" s="465" t="s">
        <v>301</v>
      </c>
      <c r="AT169" s="471" t="s">
        <v>285</v>
      </c>
      <c r="AU169" s="471" t="s">
        <v>287</v>
      </c>
      <c r="AY169" s="465" t="s">
        <v>289</v>
      </c>
      <c r="BK169" s="268">
        <f>SUM(BK170:BK177)</f>
        <v>0</v>
      </c>
    </row>
    <row r="170" spans="2:65" ht="24.2" customHeight="1" x14ac:dyDescent="0.2">
      <c r="B170" s="271"/>
      <c r="C170" s="272" t="s">
        <v>432</v>
      </c>
      <c r="D170" s="272" t="s">
        <v>292</v>
      </c>
      <c r="E170" s="273" t="s">
        <v>433</v>
      </c>
      <c r="F170" s="274" t="s">
        <v>434</v>
      </c>
      <c r="G170" s="275" t="s">
        <v>295</v>
      </c>
      <c r="H170" s="455">
        <v>8</v>
      </c>
      <c r="I170" s="457"/>
      <c r="J170" s="474">
        <f t="shared" ref="J170:J177" si="20">ROUND(I170*H170,2)</f>
        <v>0</v>
      </c>
      <c r="K170" s="276"/>
      <c r="L170" s="201"/>
      <c r="M170" s="277" t="s">
        <v>226</v>
      </c>
      <c r="N170" s="278" t="s">
        <v>242</v>
      </c>
      <c r="O170" s="279">
        <v>0.214</v>
      </c>
      <c r="P170" s="279">
        <f t="shared" ref="P170:P177" si="21">O170*H170</f>
        <v>1.712</v>
      </c>
      <c r="Q170" s="279">
        <v>8.4000000000000003E-4</v>
      </c>
      <c r="R170" s="279">
        <f t="shared" ref="R170:R177" si="22">Q170*H170</f>
        <v>6.7200000000000003E-3</v>
      </c>
      <c r="S170" s="279">
        <v>0</v>
      </c>
      <c r="T170" s="280">
        <f t="shared" ref="T170:T177" si="23">S170*H170</f>
        <v>0</v>
      </c>
      <c r="AR170" s="281" t="s">
        <v>435</v>
      </c>
      <c r="AT170" s="281" t="s">
        <v>292</v>
      </c>
      <c r="AU170" s="281" t="s">
        <v>219</v>
      </c>
      <c r="AY170" s="193" t="s">
        <v>289</v>
      </c>
      <c r="BE170" s="282">
        <f t="shared" ref="BE170:BE177" si="24">IF(N170="základní",J170,0)</f>
        <v>0</v>
      </c>
      <c r="BF170" s="282">
        <f t="shared" ref="BF170:BF177" si="25">IF(N170="snížená",J170,0)</f>
        <v>0</v>
      </c>
      <c r="BG170" s="282">
        <f t="shared" ref="BG170:BG177" si="26">IF(N170="zákl. přenesená",J170,0)</f>
        <v>0</v>
      </c>
      <c r="BH170" s="282">
        <f t="shared" ref="BH170:BH177" si="27">IF(N170="sníž. přenesená",J170,0)</f>
        <v>0</v>
      </c>
      <c r="BI170" s="282">
        <f t="shared" ref="BI170:BI177" si="28">IF(N170="nulová",J170,0)</f>
        <v>0</v>
      </c>
      <c r="BJ170" s="193" t="s">
        <v>287</v>
      </c>
      <c r="BK170" s="282">
        <f t="shared" ref="BK170:BK177" si="29">ROUND(I170*H170,2)</f>
        <v>0</v>
      </c>
      <c r="BL170" s="193" t="s">
        <v>435</v>
      </c>
      <c r="BM170" s="281" t="s">
        <v>436</v>
      </c>
    </row>
    <row r="171" spans="2:65" ht="33" customHeight="1" x14ac:dyDescent="0.2">
      <c r="B171" s="271"/>
      <c r="C171" s="272" t="s">
        <v>437</v>
      </c>
      <c r="D171" s="272" t="s">
        <v>292</v>
      </c>
      <c r="E171" s="273" t="s">
        <v>438</v>
      </c>
      <c r="F171" s="274" t="s">
        <v>439</v>
      </c>
      <c r="G171" s="275" t="s">
        <v>155</v>
      </c>
      <c r="H171" s="455">
        <v>4</v>
      </c>
      <c r="I171" s="457"/>
      <c r="J171" s="474">
        <f t="shared" si="20"/>
        <v>0</v>
      </c>
      <c r="K171" s="276"/>
      <c r="L171" s="201"/>
      <c r="M171" s="277" t="s">
        <v>226</v>
      </c>
      <c r="N171" s="278" t="s">
        <v>242</v>
      </c>
      <c r="O171" s="279">
        <v>0.38100000000000001</v>
      </c>
      <c r="P171" s="279">
        <f t="shared" si="21"/>
        <v>1.524</v>
      </c>
      <c r="Q171" s="279">
        <v>0</v>
      </c>
      <c r="R171" s="279">
        <f t="shared" si="22"/>
        <v>0</v>
      </c>
      <c r="S171" s="279">
        <v>5.3999999999999999E-2</v>
      </c>
      <c r="T171" s="280">
        <f t="shared" si="23"/>
        <v>0.216</v>
      </c>
      <c r="AR171" s="281" t="s">
        <v>435</v>
      </c>
      <c r="AT171" s="281" t="s">
        <v>292</v>
      </c>
      <c r="AU171" s="281" t="s">
        <v>219</v>
      </c>
      <c r="AY171" s="193" t="s">
        <v>289</v>
      </c>
      <c r="BE171" s="282">
        <f t="shared" si="24"/>
        <v>0</v>
      </c>
      <c r="BF171" s="282">
        <f t="shared" si="25"/>
        <v>0</v>
      </c>
      <c r="BG171" s="282">
        <f t="shared" si="26"/>
        <v>0</v>
      </c>
      <c r="BH171" s="282">
        <f t="shared" si="27"/>
        <v>0</v>
      </c>
      <c r="BI171" s="282">
        <f t="shared" si="28"/>
        <v>0</v>
      </c>
      <c r="BJ171" s="193" t="s">
        <v>287</v>
      </c>
      <c r="BK171" s="282">
        <f t="shared" si="29"/>
        <v>0</v>
      </c>
      <c r="BL171" s="193" t="s">
        <v>435</v>
      </c>
      <c r="BM171" s="281" t="s">
        <v>440</v>
      </c>
    </row>
    <row r="172" spans="2:65" ht="24.2" customHeight="1" x14ac:dyDescent="0.2">
      <c r="B172" s="271"/>
      <c r="C172" s="272" t="s">
        <v>441</v>
      </c>
      <c r="D172" s="272" t="s">
        <v>292</v>
      </c>
      <c r="E172" s="273" t="s">
        <v>442</v>
      </c>
      <c r="F172" s="274" t="s">
        <v>443</v>
      </c>
      <c r="G172" s="275" t="s">
        <v>295</v>
      </c>
      <c r="H172" s="455">
        <v>8</v>
      </c>
      <c r="I172" s="457"/>
      <c r="J172" s="474">
        <f t="shared" si="20"/>
        <v>0</v>
      </c>
      <c r="K172" s="276"/>
      <c r="L172" s="201"/>
      <c r="M172" s="277" t="s">
        <v>226</v>
      </c>
      <c r="N172" s="278" t="s">
        <v>242</v>
      </c>
      <c r="O172" s="279">
        <v>0.14499999999999999</v>
      </c>
      <c r="P172" s="279">
        <f t="shared" si="21"/>
        <v>1.1599999999999999</v>
      </c>
      <c r="Q172" s="279">
        <v>2.0000000000000002E-5</v>
      </c>
      <c r="R172" s="279">
        <f t="shared" si="22"/>
        <v>1.6000000000000001E-4</v>
      </c>
      <c r="S172" s="279">
        <v>2E-3</v>
      </c>
      <c r="T172" s="280">
        <f t="shared" si="23"/>
        <v>1.6E-2</v>
      </c>
      <c r="AR172" s="281" t="s">
        <v>435</v>
      </c>
      <c r="AT172" s="281" t="s">
        <v>292</v>
      </c>
      <c r="AU172" s="281" t="s">
        <v>219</v>
      </c>
      <c r="AY172" s="193" t="s">
        <v>289</v>
      </c>
      <c r="BE172" s="282">
        <f t="shared" si="24"/>
        <v>0</v>
      </c>
      <c r="BF172" s="282">
        <f t="shared" si="25"/>
        <v>0</v>
      </c>
      <c r="BG172" s="282">
        <f t="shared" si="26"/>
        <v>0</v>
      </c>
      <c r="BH172" s="282">
        <f t="shared" si="27"/>
        <v>0</v>
      </c>
      <c r="BI172" s="282">
        <f t="shared" si="28"/>
        <v>0</v>
      </c>
      <c r="BJ172" s="193" t="s">
        <v>287</v>
      </c>
      <c r="BK172" s="282">
        <f t="shared" si="29"/>
        <v>0</v>
      </c>
      <c r="BL172" s="193" t="s">
        <v>435</v>
      </c>
      <c r="BM172" s="281" t="s">
        <v>444</v>
      </c>
    </row>
    <row r="173" spans="2:65" ht="24.2" customHeight="1" x14ac:dyDescent="0.2">
      <c r="B173" s="271"/>
      <c r="C173" s="272" t="s">
        <v>445</v>
      </c>
      <c r="D173" s="272" t="s">
        <v>292</v>
      </c>
      <c r="E173" s="273" t="s">
        <v>446</v>
      </c>
      <c r="F173" s="274" t="s">
        <v>447</v>
      </c>
      <c r="G173" s="275" t="s">
        <v>149</v>
      </c>
      <c r="H173" s="455">
        <v>0.23200000000000001</v>
      </c>
      <c r="I173" s="457"/>
      <c r="J173" s="474">
        <f t="shared" si="20"/>
        <v>0</v>
      </c>
      <c r="K173" s="276"/>
      <c r="L173" s="201"/>
      <c r="M173" s="277" t="s">
        <v>226</v>
      </c>
      <c r="N173" s="278" t="s">
        <v>242</v>
      </c>
      <c r="O173" s="279">
        <v>0.93300000000000005</v>
      </c>
      <c r="P173" s="279">
        <f t="shared" si="21"/>
        <v>0.21645600000000001</v>
      </c>
      <c r="Q173" s="279">
        <v>0</v>
      </c>
      <c r="R173" s="279">
        <f t="shared" si="22"/>
        <v>0</v>
      </c>
      <c r="S173" s="279">
        <v>0</v>
      </c>
      <c r="T173" s="280">
        <f t="shared" si="23"/>
        <v>0</v>
      </c>
      <c r="AR173" s="281" t="s">
        <v>435</v>
      </c>
      <c r="AT173" s="281" t="s">
        <v>292</v>
      </c>
      <c r="AU173" s="281" t="s">
        <v>219</v>
      </c>
      <c r="AY173" s="193" t="s">
        <v>289</v>
      </c>
      <c r="BE173" s="282">
        <f t="shared" si="24"/>
        <v>0</v>
      </c>
      <c r="BF173" s="282">
        <f t="shared" si="25"/>
        <v>0</v>
      </c>
      <c r="BG173" s="282">
        <f t="shared" si="26"/>
        <v>0</v>
      </c>
      <c r="BH173" s="282">
        <f t="shared" si="27"/>
        <v>0</v>
      </c>
      <c r="BI173" s="282">
        <f t="shared" si="28"/>
        <v>0</v>
      </c>
      <c r="BJ173" s="193" t="s">
        <v>287</v>
      </c>
      <c r="BK173" s="282">
        <f t="shared" si="29"/>
        <v>0</v>
      </c>
      <c r="BL173" s="193" t="s">
        <v>435</v>
      </c>
      <c r="BM173" s="281" t="s">
        <v>448</v>
      </c>
    </row>
    <row r="174" spans="2:65" ht="24.2" customHeight="1" x14ac:dyDescent="0.2">
      <c r="B174" s="271"/>
      <c r="C174" s="272" t="s">
        <v>449</v>
      </c>
      <c r="D174" s="272" t="s">
        <v>292</v>
      </c>
      <c r="E174" s="273" t="s">
        <v>450</v>
      </c>
      <c r="F174" s="274" t="s">
        <v>451</v>
      </c>
      <c r="G174" s="275" t="s">
        <v>149</v>
      </c>
      <c r="H174" s="455">
        <v>0.23200000000000001</v>
      </c>
      <c r="I174" s="457"/>
      <c r="J174" s="474">
        <f t="shared" si="20"/>
        <v>0</v>
      </c>
      <c r="K174" s="276"/>
      <c r="L174" s="201"/>
      <c r="M174" s="277" t="s">
        <v>226</v>
      </c>
      <c r="N174" s="278" t="s">
        <v>242</v>
      </c>
      <c r="O174" s="279">
        <v>0.65300000000000002</v>
      </c>
      <c r="P174" s="279">
        <f t="shared" si="21"/>
        <v>0.15149600000000002</v>
      </c>
      <c r="Q174" s="279">
        <v>0</v>
      </c>
      <c r="R174" s="279">
        <f t="shared" si="22"/>
        <v>0</v>
      </c>
      <c r="S174" s="279">
        <v>0</v>
      </c>
      <c r="T174" s="280">
        <f t="shared" si="23"/>
        <v>0</v>
      </c>
      <c r="AR174" s="281" t="s">
        <v>435</v>
      </c>
      <c r="AT174" s="281" t="s">
        <v>292</v>
      </c>
      <c r="AU174" s="281" t="s">
        <v>219</v>
      </c>
      <c r="AY174" s="193" t="s">
        <v>289</v>
      </c>
      <c r="BE174" s="282">
        <f t="shared" si="24"/>
        <v>0</v>
      </c>
      <c r="BF174" s="282">
        <f t="shared" si="25"/>
        <v>0</v>
      </c>
      <c r="BG174" s="282">
        <f t="shared" si="26"/>
        <v>0</v>
      </c>
      <c r="BH174" s="282">
        <f t="shared" si="27"/>
        <v>0</v>
      </c>
      <c r="BI174" s="282">
        <f t="shared" si="28"/>
        <v>0</v>
      </c>
      <c r="BJ174" s="193" t="s">
        <v>287</v>
      </c>
      <c r="BK174" s="282">
        <f t="shared" si="29"/>
        <v>0</v>
      </c>
      <c r="BL174" s="193" t="s">
        <v>435</v>
      </c>
      <c r="BM174" s="281" t="s">
        <v>452</v>
      </c>
    </row>
    <row r="175" spans="2:65" ht="24.2" customHeight="1" x14ac:dyDescent="0.2">
      <c r="B175" s="271"/>
      <c r="C175" s="272" t="s">
        <v>453</v>
      </c>
      <c r="D175" s="272" t="s">
        <v>292</v>
      </c>
      <c r="E175" s="273" t="s">
        <v>454</v>
      </c>
      <c r="F175" s="274" t="s">
        <v>455</v>
      </c>
      <c r="G175" s="275" t="s">
        <v>149</v>
      </c>
      <c r="H175" s="455">
        <v>0.23200000000000001</v>
      </c>
      <c r="I175" s="457"/>
      <c r="J175" s="474">
        <f t="shared" si="20"/>
        <v>0</v>
      </c>
      <c r="K175" s="276"/>
      <c r="L175" s="201"/>
      <c r="M175" s="277" t="s">
        <v>226</v>
      </c>
      <c r="N175" s="278" t="s">
        <v>242</v>
      </c>
      <c r="O175" s="279">
        <v>0.77200000000000002</v>
      </c>
      <c r="P175" s="279">
        <f t="shared" si="21"/>
        <v>0.17910400000000001</v>
      </c>
      <c r="Q175" s="279">
        <v>0</v>
      </c>
      <c r="R175" s="279">
        <f t="shared" si="22"/>
        <v>0</v>
      </c>
      <c r="S175" s="279">
        <v>0</v>
      </c>
      <c r="T175" s="280">
        <f t="shared" si="23"/>
        <v>0</v>
      </c>
      <c r="AR175" s="281" t="s">
        <v>435</v>
      </c>
      <c r="AT175" s="281" t="s">
        <v>292</v>
      </c>
      <c r="AU175" s="281" t="s">
        <v>219</v>
      </c>
      <c r="AY175" s="193" t="s">
        <v>289</v>
      </c>
      <c r="BE175" s="282">
        <f t="shared" si="24"/>
        <v>0</v>
      </c>
      <c r="BF175" s="282">
        <f t="shared" si="25"/>
        <v>0</v>
      </c>
      <c r="BG175" s="282">
        <f t="shared" si="26"/>
        <v>0</v>
      </c>
      <c r="BH175" s="282">
        <f t="shared" si="27"/>
        <v>0</v>
      </c>
      <c r="BI175" s="282">
        <f t="shared" si="28"/>
        <v>0</v>
      </c>
      <c r="BJ175" s="193" t="s">
        <v>287</v>
      </c>
      <c r="BK175" s="282">
        <f t="shared" si="29"/>
        <v>0</v>
      </c>
      <c r="BL175" s="193" t="s">
        <v>435</v>
      </c>
      <c r="BM175" s="281" t="s">
        <v>456</v>
      </c>
    </row>
    <row r="176" spans="2:65" ht="24.2" customHeight="1" x14ac:dyDescent="0.2">
      <c r="B176" s="271"/>
      <c r="C176" s="272" t="s">
        <v>457</v>
      </c>
      <c r="D176" s="272" t="s">
        <v>292</v>
      </c>
      <c r="E176" s="273" t="s">
        <v>458</v>
      </c>
      <c r="F176" s="274" t="s">
        <v>459</v>
      </c>
      <c r="G176" s="275" t="s">
        <v>149</v>
      </c>
      <c r="H176" s="455">
        <v>0.23200000000000001</v>
      </c>
      <c r="I176" s="457"/>
      <c r="J176" s="474">
        <f t="shared" si="20"/>
        <v>0</v>
      </c>
      <c r="K176" s="276"/>
      <c r="L176" s="201"/>
      <c r="M176" s="277" t="s">
        <v>226</v>
      </c>
      <c r="N176" s="278" t="s">
        <v>242</v>
      </c>
      <c r="O176" s="279">
        <v>8.0000000000000002E-3</v>
      </c>
      <c r="P176" s="279">
        <f t="shared" si="21"/>
        <v>1.8560000000000002E-3</v>
      </c>
      <c r="Q176" s="279">
        <v>0</v>
      </c>
      <c r="R176" s="279">
        <f t="shared" si="22"/>
        <v>0</v>
      </c>
      <c r="S176" s="279">
        <v>0</v>
      </c>
      <c r="T176" s="280">
        <f t="shared" si="23"/>
        <v>0</v>
      </c>
      <c r="AR176" s="281" t="s">
        <v>435</v>
      </c>
      <c r="AT176" s="281" t="s">
        <v>292</v>
      </c>
      <c r="AU176" s="281" t="s">
        <v>219</v>
      </c>
      <c r="AY176" s="193" t="s">
        <v>289</v>
      </c>
      <c r="BE176" s="282">
        <f t="shared" si="24"/>
        <v>0</v>
      </c>
      <c r="BF176" s="282">
        <f t="shared" si="25"/>
        <v>0</v>
      </c>
      <c r="BG176" s="282">
        <f t="shared" si="26"/>
        <v>0</v>
      </c>
      <c r="BH176" s="282">
        <f t="shared" si="27"/>
        <v>0</v>
      </c>
      <c r="BI176" s="282">
        <f t="shared" si="28"/>
        <v>0</v>
      </c>
      <c r="BJ176" s="193" t="s">
        <v>287</v>
      </c>
      <c r="BK176" s="282">
        <f t="shared" si="29"/>
        <v>0</v>
      </c>
      <c r="BL176" s="193" t="s">
        <v>435</v>
      </c>
      <c r="BM176" s="281" t="s">
        <v>460</v>
      </c>
    </row>
    <row r="177" spans="2:65" ht="33" customHeight="1" x14ac:dyDescent="0.2">
      <c r="B177" s="271"/>
      <c r="C177" s="272" t="s">
        <v>461</v>
      </c>
      <c r="D177" s="272" t="s">
        <v>292</v>
      </c>
      <c r="E177" s="273" t="s">
        <v>462</v>
      </c>
      <c r="F177" s="274" t="s">
        <v>463</v>
      </c>
      <c r="G177" s="275" t="s">
        <v>149</v>
      </c>
      <c r="H177" s="455">
        <v>0.23200000000000001</v>
      </c>
      <c r="I177" s="457"/>
      <c r="J177" s="474">
        <f t="shared" si="20"/>
        <v>0</v>
      </c>
      <c r="K177" s="276"/>
      <c r="L177" s="201"/>
      <c r="M177" s="277" t="s">
        <v>226</v>
      </c>
      <c r="N177" s="278" t="s">
        <v>242</v>
      </c>
      <c r="O177" s="279">
        <v>0</v>
      </c>
      <c r="P177" s="279">
        <f t="shared" si="21"/>
        <v>0</v>
      </c>
      <c r="Q177" s="279">
        <v>0</v>
      </c>
      <c r="R177" s="279">
        <f t="shared" si="22"/>
        <v>0</v>
      </c>
      <c r="S177" s="279">
        <v>0</v>
      </c>
      <c r="T177" s="280">
        <f t="shared" si="23"/>
        <v>0</v>
      </c>
      <c r="AR177" s="281" t="s">
        <v>435</v>
      </c>
      <c r="AT177" s="281" t="s">
        <v>292</v>
      </c>
      <c r="AU177" s="281" t="s">
        <v>219</v>
      </c>
      <c r="AY177" s="193" t="s">
        <v>289</v>
      </c>
      <c r="BE177" s="282">
        <f t="shared" si="24"/>
        <v>0</v>
      </c>
      <c r="BF177" s="282">
        <f t="shared" si="25"/>
        <v>0</v>
      </c>
      <c r="BG177" s="282">
        <f t="shared" si="26"/>
        <v>0</v>
      </c>
      <c r="BH177" s="282">
        <f t="shared" si="27"/>
        <v>0</v>
      </c>
      <c r="BI177" s="282">
        <f t="shared" si="28"/>
        <v>0</v>
      </c>
      <c r="BJ177" s="193" t="s">
        <v>287</v>
      </c>
      <c r="BK177" s="282">
        <f t="shared" si="29"/>
        <v>0</v>
      </c>
      <c r="BL177" s="193" t="s">
        <v>435</v>
      </c>
      <c r="BM177" s="281" t="s">
        <v>464</v>
      </c>
    </row>
    <row r="178" spans="2:65" s="464" customFormat="1" ht="22.9" customHeight="1" x14ac:dyDescent="0.2">
      <c r="B178" s="463"/>
      <c r="D178" s="465" t="s">
        <v>285</v>
      </c>
      <c r="E178" s="472" t="s">
        <v>465</v>
      </c>
      <c r="F178" s="472" t="s">
        <v>466</v>
      </c>
      <c r="J178" s="473">
        <f>BK178</f>
        <v>0</v>
      </c>
      <c r="L178" s="463"/>
      <c r="M178" s="468"/>
      <c r="P178" s="469">
        <f>P179</f>
        <v>0.16</v>
      </c>
      <c r="R178" s="469">
        <f>R179</f>
        <v>0</v>
      </c>
      <c r="T178" s="470">
        <f>T179</f>
        <v>0</v>
      </c>
      <c r="AR178" s="465" t="s">
        <v>301</v>
      </c>
      <c r="AT178" s="471" t="s">
        <v>285</v>
      </c>
      <c r="AU178" s="471" t="s">
        <v>287</v>
      </c>
      <c r="AY178" s="465" t="s">
        <v>289</v>
      </c>
      <c r="BK178" s="268">
        <f>BK179</f>
        <v>0</v>
      </c>
    </row>
    <row r="179" spans="2:65" ht="16.5" customHeight="1" x14ac:dyDescent="0.2">
      <c r="B179" s="271"/>
      <c r="C179" s="272" t="s">
        <v>467</v>
      </c>
      <c r="D179" s="272" t="s">
        <v>292</v>
      </c>
      <c r="E179" s="273" t="s">
        <v>468</v>
      </c>
      <c r="F179" s="274" t="s">
        <v>469</v>
      </c>
      <c r="G179" s="275" t="s">
        <v>155</v>
      </c>
      <c r="H179" s="455">
        <v>1</v>
      </c>
      <c r="I179" s="457"/>
      <c r="J179" s="474">
        <f>ROUND(I179*H179,2)</f>
        <v>0</v>
      </c>
      <c r="K179" s="276"/>
      <c r="L179" s="201"/>
      <c r="M179" s="277" t="s">
        <v>226</v>
      </c>
      <c r="N179" s="278" t="s">
        <v>242</v>
      </c>
      <c r="O179" s="279">
        <v>0.16</v>
      </c>
      <c r="P179" s="279">
        <f>O179*H179</f>
        <v>0.16</v>
      </c>
      <c r="Q179" s="279">
        <v>0</v>
      </c>
      <c r="R179" s="279">
        <f>Q179*H179</f>
        <v>0</v>
      </c>
      <c r="S179" s="279">
        <v>0</v>
      </c>
      <c r="T179" s="280">
        <f>S179*H179</f>
        <v>0</v>
      </c>
      <c r="AR179" s="281" t="s">
        <v>435</v>
      </c>
      <c r="AT179" s="281" t="s">
        <v>292</v>
      </c>
      <c r="AU179" s="281" t="s">
        <v>219</v>
      </c>
      <c r="AY179" s="193" t="s">
        <v>289</v>
      </c>
      <c r="BE179" s="282">
        <f>IF(N179="základní",J179,0)</f>
        <v>0</v>
      </c>
      <c r="BF179" s="282">
        <f>IF(N179="snížená",J179,0)</f>
        <v>0</v>
      </c>
      <c r="BG179" s="282">
        <f>IF(N179="zákl. přenesená",J179,0)</f>
        <v>0</v>
      </c>
      <c r="BH179" s="282">
        <f>IF(N179="sníž. přenesená",J179,0)</f>
        <v>0</v>
      </c>
      <c r="BI179" s="282">
        <f>IF(N179="nulová",J179,0)</f>
        <v>0</v>
      </c>
      <c r="BJ179" s="193" t="s">
        <v>287</v>
      </c>
      <c r="BK179" s="282">
        <f>ROUND(I179*H179,2)</f>
        <v>0</v>
      </c>
      <c r="BL179" s="193" t="s">
        <v>435</v>
      </c>
      <c r="BM179" s="281" t="s">
        <v>470</v>
      </c>
    </row>
    <row r="180" spans="2:65" s="464" customFormat="1" ht="25.9" customHeight="1" x14ac:dyDescent="0.2">
      <c r="B180" s="463"/>
      <c r="D180" s="465" t="s">
        <v>285</v>
      </c>
      <c r="E180" s="466" t="s">
        <v>49</v>
      </c>
      <c r="F180" s="466" t="s">
        <v>471</v>
      </c>
      <c r="J180" s="467">
        <f>BK180</f>
        <v>0</v>
      </c>
      <c r="L180" s="463"/>
      <c r="M180" s="468"/>
      <c r="P180" s="469">
        <f>P181+P183+P187</f>
        <v>0</v>
      </c>
      <c r="R180" s="469">
        <f>R181+R183+R187</f>
        <v>0</v>
      </c>
      <c r="T180" s="470">
        <f>T181+T183+T187</f>
        <v>0</v>
      </c>
      <c r="AR180" s="465" t="s">
        <v>308</v>
      </c>
      <c r="AT180" s="471" t="s">
        <v>285</v>
      </c>
      <c r="AU180" s="471" t="s">
        <v>288</v>
      </c>
      <c r="AY180" s="465" t="s">
        <v>289</v>
      </c>
      <c r="BK180" s="268">
        <f>BK181+BK183+BK187</f>
        <v>0</v>
      </c>
    </row>
    <row r="181" spans="2:65" s="464" customFormat="1" ht="22.9" customHeight="1" x14ac:dyDescent="0.2">
      <c r="B181" s="463"/>
      <c r="D181" s="465" t="s">
        <v>285</v>
      </c>
      <c r="E181" s="472" t="s">
        <v>472</v>
      </c>
      <c r="F181" s="472" t="s">
        <v>473</v>
      </c>
      <c r="J181" s="473">
        <f>BK181</f>
        <v>0</v>
      </c>
      <c r="L181" s="463"/>
      <c r="M181" s="468"/>
      <c r="P181" s="469">
        <f>P182</f>
        <v>0</v>
      </c>
      <c r="R181" s="469">
        <f>R182</f>
        <v>0</v>
      </c>
      <c r="T181" s="470">
        <f>T182</f>
        <v>0</v>
      </c>
      <c r="AR181" s="465" t="s">
        <v>308</v>
      </c>
      <c r="AT181" s="471" t="s">
        <v>285</v>
      </c>
      <c r="AU181" s="471" t="s">
        <v>287</v>
      </c>
      <c r="AY181" s="465" t="s">
        <v>289</v>
      </c>
      <c r="BK181" s="268">
        <f>BK182</f>
        <v>0</v>
      </c>
    </row>
    <row r="182" spans="2:65" ht="16.5" customHeight="1" x14ac:dyDescent="0.2">
      <c r="B182" s="271"/>
      <c r="C182" s="272" t="s">
        <v>43</v>
      </c>
      <c r="D182" s="272" t="s">
        <v>292</v>
      </c>
      <c r="E182" s="273" t="s">
        <v>474</v>
      </c>
      <c r="F182" s="274" t="s">
        <v>475</v>
      </c>
      <c r="G182" s="275" t="s">
        <v>155</v>
      </c>
      <c r="H182" s="455">
        <v>1</v>
      </c>
      <c r="I182" s="457"/>
      <c r="J182" s="474">
        <f>ROUND(I182*H182,2)</f>
        <v>0</v>
      </c>
      <c r="K182" s="276"/>
      <c r="L182" s="201"/>
      <c r="M182" s="277" t="s">
        <v>226</v>
      </c>
      <c r="N182" s="278" t="s">
        <v>242</v>
      </c>
      <c r="O182" s="279">
        <v>0</v>
      </c>
      <c r="P182" s="279">
        <f>O182*H182</f>
        <v>0</v>
      </c>
      <c r="Q182" s="279">
        <v>0</v>
      </c>
      <c r="R182" s="279">
        <f>Q182*H182</f>
        <v>0</v>
      </c>
      <c r="S182" s="279">
        <v>0</v>
      </c>
      <c r="T182" s="280">
        <f>S182*H182</f>
        <v>0</v>
      </c>
      <c r="AR182" s="281" t="s">
        <v>476</v>
      </c>
      <c r="AT182" s="281" t="s">
        <v>292</v>
      </c>
      <c r="AU182" s="281" t="s">
        <v>219</v>
      </c>
      <c r="AY182" s="193" t="s">
        <v>289</v>
      </c>
      <c r="BE182" s="282">
        <f>IF(N182="základní",J182,0)</f>
        <v>0</v>
      </c>
      <c r="BF182" s="282">
        <f>IF(N182="snížená",J182,0)</f>
        <v>0</v>
      </c>
      <c r="BG182" s="282">
        <f>IF(N182="zákl. přenesená",J182,0)</f>
        <v>0</v>
      </c>
      <c r="BH182" s="282">
        <f>IF(N182="sníž. přenesená",J182,0)</f>
        <v>0</v>
      </c>
      <c r="BI182" s="282">
        <f>IF(N182="nulová",J182,0)</f>
        <v>0</v>
      </c>
      <c r="BJ182" s="193" t="s">
        <v>287</v>
      </c>
      <c r="BK182" s="282">
        <f>ROUND(I182*H182,2)</f>
        <v>0</v>
      </c>
      <c r="BL182" s="193" t="s">
        <v>476</v>
      </c>
      <c r="BM182" s="281" t="s">
        <v>477</v>
      </c>
    </row>
    <row r="183" spans="2:65" s="464" customFormat="1" ht="22.9" customHeight="1" x14ac:dyDescent="0.2">
      <c r="B183" s="463"/>
      <c r="D183" s="465" t="s">
        <v>285</v>
      </c>
      <c r="E183" s="472" t="s">
        <v>478</v>
      </c>
      <c r="F183" s="472" t="s">
        <v>479</v>
      </c>
      <c r="J183" s="473">
        <f>BK183</f>
        <v>0</v>
      </c>
      <c r="L183" s="463"/>
      <c r="M183" s="468"/>
      <c r="P183" s="469">
        <f>SUM(P184:P186)</f>
        <v>0</v>
      </c>
      <c r="R183" s="469">
        <f>SUM(R184:R186)</f>
        <v>0</v>
      </c>
      <c r="T183" s="470">
        <f>SUM(T184:T186)</f>
        <v>0</v>
      </c>
      <c r="AR183" s="465" t="s">
        <v>308</v>
      </c>
      <c r="AT183" s="471" t="s">
        <v>285</v>
      </c>
      <c r="AU183" s="471" t="s">
        <v>287</v>
      </c>
      <c r="AY183" s="465" t="s">
        <v>289</v>
      </c>
      <c r="BK183" s="268">
        <f>SUM(BK184:BK186)</f>
        <v>0</v>
      </c>
    </row>
    <row r="184" spans="2:65" ht="16.5" customHeight="1" x14ac:dyDescent="0.2">
      <c r="B184" s="271"/>
      <c r="C184" s="272" t="s">
        <v>480</v>
      </c>
      <c r="D184" s="272" t="s">
        <v>292</v>
      </c>
      <c r="E184" s="273" t="s">
        <v>481</v>
      </c>
      <c r="F184" s="274" t="s">
        <v>482</v>
      </c>
      <c r="G184" s="275" t="s">
        <v>483</v>
      </c>
      <c r="H184" s="455">
        <v>40</v>
      </c>
      <c r="I184" s="457"/>
      <c r="J184" s="474">
        <f>ROUND(I184*H184,2)</f>
        <v>0</v>
      </c>
      <c r="K184" s="276"/>
      <c r="L184" s="201"/>
      <c r="M184" s="277" t="s">
        <v>226</v>
      </c>
      <c r="N184" s="278" t="s">
        <v>242</v>
      </c>
      <c r="O184" s="279">
        <v>0</v>
      </c>
      <c r="P184" s="279">
        <f>O184*H184</f>
        <v>0</v>
      </c>
      <c r="Q184" s="279">
        <v>0</v>
      </c>
      <c r="R184" s="279">
        <f>Q184*H184</f>
        <v>0</v>
      </c>
      <c r="S184" s="279">
        <v>0</v>
      </c>
      <c r="T184" s="280">
        <f>S184*H184</f>
        <v>0</v>
      </c>
      <c r="AR184" s="281" t="s">
        <v>476</v>
      </c>
      <c r="AT184" s="281" t="s">
        <v>292</v>
      </c>
      <c r="AU184" s="281" t="s">
        <v>219</v>
      </c>
      <c r="AY184" s="193" t="s">
        <v>289</v>
      </c>
      <c r="BE184" s="282">
        <f>IF(N184="základní",J184,0)</f>
        <v>0</v>
      </c>
      <c r="BF184" s="282">
        <f>IF(N184="snížená",J184,0)</f>
        <v>0</v>
      </c>
      <c r="BG184" s="282">
        <f>IF(N184="zákl. přenesená",J184,0)</f>
        <v>0</v>
      </c>
      <c r="BH184" s="282">
        <f>IF(N184="sníž. přenesená",J184,0)</f>
        <v>0</v>
      </c>
      <c r="BI184" s="282">
        <f>IF(N184="nulová",J184,0)</f>
        <v>0</v>
      </c>
      <c r="BJ184" s="193" t="s">
        <v>287</v>
      </c>
      <c r="BK184" s="282">
        <f>ROUND(I184*H184,2)</f>
        <v>0</v>
      </c>
      <c r="BL184" s="193" t="s">
        <v>476</v>
      </c>
      <c r="BM184" s="281" t="s">
        <v>484</v>
      </c>
    </row>
    <row r="185" spans="2:65" ht="16.5" customHeight="1" x14ac:dyDescent="0.2">
      <c r="B185" s="271"/>
      <c r="C185" s="272" t="s">
        <v>485</v>
      </c>
      <c r="D185" s="272" t="s">
        <v>292</v>
      </c>
      <c r="E185" s="273" t="s">
        <v>486</v>
      </c>
      <c r="F185" s="274" t="s">
        <v>487</v>
      </c>
      <c r="G185" s="275" t="s">
        <v>155</v>
      </c>
      <c r="H185" s="455">
        <v>1</v>
      </c>
      <c r="I185" s="457"/>
      <c r="J185" s="474">
        <f>ROUND(I185*H185,2)</f>
        <v>0</v>
      </c>
      <c r="K185" s="276"/>
      <c r="L185" s="201"/>
      <c r="M185" s="277" t="s">
        <v>226</v>
      </c>
      <c r="N185" s="278" t="s">
        <v>242</v>
      </c>
      <c r="O185" s="279">
        <v>0</v>
      </c>
      <c r="P185" s="279">
        <f>O185*H185</f>
        <v>0</v>
      </c>
      <c r="Q185" s="279">
        <v>0</v>
      </c>
      <c r="R185" s="279">
        <f>Q185*H185</f>
        <v>0</v>
      </c>
      <c r="S185" s="279">
        <v>0</v>
      </c>
      <c r="T185" s="280">
        <f>S185*H185</f>
        <v>0</v>
      </c>
      <c r="AR185" s="281" t="s">
        <v>476</v>
      </c>
      <c r="AT185" s="281" t="s">
        <v>292</v>
      </c>
      <c r="AU185" s="281" t="s">
        <v>219</v>
      </c>
      <c r="AY185" s="193" t="s">
        <v>289</v>
      </c>
      <c r="BE185" s="282">
        <f>IF(N185="základní",J185,0)</f>
        <v>0</v>
      </c>
      <c r="BF185" s="282">
        <f>IF(N185="snížená",J185,0)</f>
        <v>0</v>
      </c>
      <c r="BG185" s="282">
        <f>IF(N185="zákl. přenesená",J185,0)</f>
        <v>0</v>
      </c>
      <c r="BH185" s="282">
        <f>IF(N185="sníž. přenesená",J185,0)</f>
        <v>0</v>
      </c>
      <c r="BI185" s="282">
        <f>IF(N185="nulová",J185,0)</f>
        <v>0</v>
      </c>
      <c r="BJ185" s="193" t="s">
        <v>287</v>
      </c>
      <c r="BK185" s="282">
        <f>ROUND(I185*H185,2)</f>
        <v>0</v>
      </c>
      <c r="BL185" s="193" t="s">
        <v>476</v>
      </c>
      <c r="BM185" s="281" t="s">
        <v>488</v>
      </c>
    </row>
    <row r="186" spans="2:65" ht="16.5" customHeight="1" x14ac:dyDescent="0.2">
      <c r="B186" s="271"/>
      <c r="C186" s="272" t="s">
        <v>489</v>
      </c>
      <c r="D186" s="272" t="s">
        <v>292</v>
      </c>
      <c r="E186" s="273" t="s">
        <v>490</v>
      </c>
      <c r="F186" s="274" t="s">
        <v>491</v>
      </c>
      <c r="G186" s="275" t="s">
        <v>483</v>
      </c>
      <c r="H186" s="455">
        <v>35</v>
      </c>
      <c r="I186" s="457"/>
      <c r="J186" s="474">
        <f>ROUND(I186*H186,2)</f>
        <v>0</v>
      </c>
      <c r="K186" s="276"/>
      <c r="L186" s="201"/>
      <c r="M186" s="277" t="s">
        <v>226</v>
      </c>
      <c r="N186" s="278" t="s">
        <v>242</v>
      </c>
      <c r="O186" s="279">
        <v>0</v>
      </c>
      <c r="P186" s="279">
        <f>O186*H186</f>
        <v>0</v>
      </c>
      <c r="Q186" s="279">
        <v>0</v>
      </c>
      <c r="R186" s="279">
        <f>Q186*H186</f>
        <v>0</v>
      </c>
      <c r="S186" s="279">
        <v>0</v>
      </c>
      <c r="T186" s="280">
        <f>S186*H186</f>
        <v>0</v>
      </c>
      <c r="AR186" s="281" t="s">
        <v>476</v>
      </c>
      <c r="AT186" s="281" t="s">
        <v>292</v>
      </c>
      <c r="AU186" s="281" t="s">
        <v>219</v>
      </c>
      <c r="AY186" s="193" t="s">
        <v>289</v>
      </c>
      <c r="BE186" s="282">
        <f>IF(N186="základní",J186,0)</f>
        <v>0</v>
      </c>
      <c r="BF186" s="282">
        <f>IF(N186="snížená",J186,0)</f>
        <v>0</v>
      </c>
      <c r="BG186" s="282">
        <f>IF(N186="zákl. přenesená",J186,0)</f>
        <v>0</v>
      </c>
      <c r="BH186" s="282">
        <f>IF(N186="sníž. přenesená",J186,0)</f>
        <v>0</v>
      </c>
      <c r="BI186" s="282">
        <f>IF(N186="nulová",J186,0)</f>
        <v>0</v>
      </c>
      <c r="BJ186" s="193" t="s">
        <v>287</v>
      </c>
      <c r="BK186" s="282">
        <f>ROUND(I186*H186,2)</f>
        <v>0</v>
      </c>
      <c r="BL186" s="193" t="s">
        <v>476</v>
      </c>
      <c r="BM186" s="281" t="s">
        <v>492</v>
      </c>
    </row>
    <row r="187" spans="2:65" s="464" customFormat="1" ht="22.9" customHeight="1" x14ac:dyDescent="0.2">
      <c r="B187" s="463"/>
      <c r="D187" s="465" t="s">
        <v>285</v>
      </c>
      <c r="E187" s="472" t="s">
        <v>493</v>
      </c>
      <c r="F187" s="472" t="s">
        <v>30</v>
      </c>
      <c r="J187" s="473">
        <f>BK187</f>
        <v>0</v>
      </c>
      <c r="L187" s="463"/>
      <c r="M187" s="468"/>
      <c r="P187" s="469">
        <f>P188</f>
        <v>0</v>
      </c>
      <c r="R187" s="469">
        <f>R188</f>
        <v>0</v>
      </c>
      <c r="T187" s="470">
        <f>T188</f>
        <v>0</v>
      </c>
      <c r="AR187" s="465" t="s">
        <v>308</v>
      </c>
      <c r="AT187" s="471" t="s">
        <v>285</v>
      </c>
      <c r="AU187" s="471" t="s">
        <v>287</v>
      </c>
      <c r="AY187" s="465" t="s">
        <v>289</v>
      </c>
      <c r="BK187" s="268">
        <f>BK188</f>
        <v>0</v>
      </c>
    </row>
    <row r="188" spans="2:65" ht="16.5" customHeight="1" x14ac:dyDescent="0.2">
      <c r="B188" s="271"/>
      <c r="C188" s="272" t="s">
        <v>494</v>
      </c>
      <c r="D188" s="272" t="s">
        <v>292</v>
      </c>
      <c r="E188" s="273" t="s">
        <v>495</v>
      </c>
      <c r="F188" s="274" t="s">
        <v>496</v>
      </c>
      <c r="G188" s="275" t="s">
        <v>0</v>
      </c>
      <c r="H188" s="455">
        <v>1</v>
      </c>
      <c r="I188" s="457"/>
      <c r="J188" s="474">
        <f>ROUND(I188*H188,2)</f>
        <v>0</v>
      </c>
      <c r="K188" s="276"/>
      <c r="L188" s="201"/>
      <c r="M188" s="291" t="s">
        <v>226</v>
      </c>
      <c r="N188" s="292" t="s">
        <v>242</v>
      </c>
      <c r="O188" s="293">
        <v>0</v>
      </c>
      <c r="P188" s="293">
        <f>O188*H188</f>
        <v>0</v>
      </c>
      <c r="Q188" s="293">
        <v>0</v>
      </c>
      <c r="R188" s="293">
        <f>Q188*H188</f>
        <v>0</v>
      </c>
      <c r="S188" s="293">
        <v>0</v>
      </c>
      <c r="T188" s="294">
        <f>S188*H188</f>
        <v>0</v>
      </c>
      <c r="AR188" s="281" t="s">
        <v>476</v>
      </c>
      <c r="AT188" s="281" t="s">
        <v>292</v>
      </c>
      <c r="AU188" s="281" t="s">
        <v>219</v>
      </c>
      <c r="AY188" s="193" t="s">
        <v>289</v>
      </c>
      <c r="BE188" s="282">
        <f>IF(N188="základní",J188,0)</f>
        <v>0</v>
      </c>
      <c r="BF188" s="282">
        <f>IF(N188="snížená",J188,0)</f>
        <v>0</v>
      </c>
      <c r="BG188" s="282">
        <f>IF(N188="zákl. přenesená",J188,0)</f>
        <v>0</v>
      </c>
      <c r="BH188" s="282">
        <f>IF(N188="sníž. přenesená",J188,0)</f>
        <v>0</v>
      </c>
      <c r="BI188" s="282">
        <f>IF(N188="nulová",J188,0)</f>
        <v>0</v>
      </c>
      <c r="BJ188" s="193" t="s">
        <v>287</v>
      </c>
      <c r="BK188" s="282">
        <f>ROUND(I188*H188,2)</f>
        <v>0</v>
      </c>
      <c r="BL188" s="193" t="s">
        <v>476</v>
      </c>
      <c r="BM188" s="281" t="s">
        <v>497</v>
      </c>
    </row>
    <row r="189" spans="2:65" ht="6.95" customHeight="1" x14ac:dyDescent="0.2">
      <c r="B189" s="227"/>
      <c r="C189" s="228"/>
      <c r="D189" s="228"/>
      <c r="E189" s="228"/>
      <c r="F189" s="228"/>
      <c r="G189" s="228"/>
      <c r="H189" s="228"/>
      <c r="I189" s="228"/>
      <c r="J189" s="228"/>
      <c r="K189" s="228"/>
      <c r="L189" s="201"/>
    </row>
  </sheetData>
  <sheetProtection algorithmName="SHA-512" hashValue="+GZZU7OakKm5zxe+fCCazldogqZFZbTO0DgwaBjo6slQKN4bep0vQDFiz+2Ha1/lL0DmxWWViWwNDUKXl8Yr+w==" saltValue="RI3VtXKLplQ5HYg0/l0RxA==" spinCount="100000" sheet="1" objects="1" scenarios="1"/>
  <autoFilter ref="C128:K188" xr:uid="{00000000-0009-0000-0000-000001000000}"/>
  <mergeCells count="9">
    <mergeCell ref="E87:H87"/>
    <mergeCell ref="E119:H119"/>
    <mergeCell ref="E121:H121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973342-798C-4424-B88F-A2B58328BE51}">
  <sheetPr>
    <pageSetUpPr fitToPage="1"/>
  </sheetPr>
  <dimension ref="B2:BM168"/>
  <sheetViews>
    <sheetView showGridLines="0" topLeftCell="A101" workbookViewId="0">
      <selection activeCell="I130" sqref="I130"/>
    </sheetView>
  </sheetViews>
  <sheetFormatPr defaultRowHeight="11.25" x14ac:dyDescent="0.2"/>
  <cols>
    <col min="1" max="1" width="7.140625" style="192" customWidth="1"/>
    <col min="2" max="2" width="1" style="192" customWidth="1"/>
    <col min="3" max="3" width="3.5703125" style="192" customWidth="1"/>
    <col min="4" max="4" width="3.7109375" style="192" customWidth="1"/>
    <col min="5" max="5" width="14.7109375" style="192" customWidth="1"/>
    <col min="6" max="6" width="43.5703125" style="192" customWidth="1"/>
    <col min="7" max="7" width="6.42578125" style="192" customWidth="1"/>
    <col min="8" max="8" width="12" style="192" customWidth="1"/>
    <col min="9" max="9" width="13.5703125" style="192" customWidth="1"/>
    <col min="10" max="10" width="19.140625" style="192" customWidth="1"/>
    <col min="11" max="11" width="19.140625" style="192" hidden="1" customWidth="1"/>
    <col min="12" max="12" width="8" style="192" customWidth="1"/>
    <col min="13" max="13" width="9.28515625" style="192" hidden="1" customWidth="1"/>
    <col min="14" max="14" width="9.140625" style="192"/>
    <col min="15" max="20" width="12.140625" style="192" hidden="1" customWidth="1"/>
    <col min="21" max="21" width="14" style="192" hidden="1" customWidth="1"/>
    <col min="22" max="22" width="10.5703125" style="192" customWidth="1"/>
    <col min="23" max="23" width="14" style="192" customWidth="1"/>
    <col min="24" max="24" width="10.5703125" style="192" customWidth="1"/>
    <col min="25" max="25" width="12.85546875" style="192" customWidth="1"/>
    <col min="26" max="26" width="9.42578125" style="192" customWidth="1"/>
    <col min="27" max="27" width="12.85546875" style="192" customWidth="1"/>
    <col min="28" max="28" width="14" style="192" customWidth="1"/>
    <col min="29" max="29" width="9.42578125" style="192" customWidth="1"/>
    <col min="30" max="30" width="12.85546875" style="192" customWidth="1"/>
    <col min="31" max="31" width="14" style="192" customWidth="1"/>
    <col min="32" max="16384" width="9.140625" style="192"/>
  </cols>
  <sheetData>
    <row r="2" spans="2:46" ht="36.950000000000003" customHeight="1" x14ac:dyDescent="0.2">
      <c r="L2" s="449" t="s">
        <v>217</v>
      </c>
      <c r="M2" s="450"/>
      <c r="N2" s="450"/>
      <c r="O2" s="450"/>
      <c r="P2" s="450"/>
      <c r="Q2" s="450"/>
      <c r="R2" s="450"/>
      <c r="S2" s="450"/>
      <c r="T2" s="450"/>
      <c r="U2" s="450"/>
      <c r="V2" s="450"/>
      <c r="AT2" s="193" t="s">
        <v>498</v>
      </c>
    </row>
    <row r="3" spans="2:46" ht="6.95" customHeight="1" x14ac:dyDescent="0.2">
      <c r="B3" s="194"/>
      <c r="C3" s="195"/>
      <c r="D3" s="195"/>
      <c r="E3" s="195"/>
      <c r="F3" s="195"/>
      <c r="G3" s="195"/>
      <c r="H3" s="195"/>
      <c r="I3" s="195"/>
      <c r="J3" s="195"/>
      <c r="K3" s="195"/>
      <c r="L3" s="196"/>
      <c r="AT3" s="193" t="s">
        <v>219</v>
      </c>
    </row>
    <row r="4" spans="2:46" ht="24.95" customHeight="1" x14ac:dyDescent="0.2">
      <c r="B4" s="196"/>
      <c r="D4" s="197" t="s">
        <v>220</v>
      </c>
      <c r="L4" s="196"/>
      <c r="M4" s="198" t="s">
        <v>221</v>
      </c>
      <c r="AT4" s="193" t="s">
        <v>222</v>
      </c>
    </row>
    <row r="5" spans="2:46" ht="6.95" customHeight="1" x14ac:dyDescent="0.2">
      <c r="B5" s="196"/>
      <c r="L5" s="196"/>
    </row>
    <row r="6" spans="2:46" ht="12" customHeight="1" x14ac:dyDescent="0.2">
      <c r="B6" s="196"/>
      <c r="D6" s="199" t="s">
        <v>24</v>
      </c>
      <c r="L6" s="196"/>
    </row>
    <row r="7" spans="2:46" ht="16.5" customHeight="1" x14ac:dyDescent="0.2">
      <c r="B7" s="196"/>
      <c r="E7" s="447" t="str">
        <f>'[2]Rekapitulace stavby'!K6</f>
        <v>FN Brno - pracoviště dětské medicíny objekt C</v>
      </c>
      <c r="F7" s="448"/>
      <c r="G7" s="448"/>
      <c r="H7" s="448"/>
      <c r="L7" s="196"/>
    </row>
    <row r="8" spans="2:46" s="200" customFormat="1" ht="12" customHeight="1" x14ac:dyDescent="0.2">
      <c r="B8" s="201"/>
      <c r="D8" s="199" t="s">
        <v>223</v>
      </c>
      <c r="L8" s="201"/>
    </row>
    <row r="9" spans="2:46" s="200" customFormat="1" ht="16.5" customHeight="1" x14ac:dyDescent="0.2">
      <c r="B9" s="201"/>
      <c r="E9" s="445" t="s">
        <v>499</v>
      </c>
      <c r="F9" s="446"/>
      <c r="G9" s="446"/>
      <c r="H9" s="446"/>
      <c r="L9" s="201"/>
    </row>
    <row r="10" spans="2:46" s="200" customFormat="1" x14ac:dyDescent="0.2">
      <c r="B10" s="201"/>
      <c r="L10" s="201"/>
    </row>
    <row r="11" spans="2:46" s="200" customFormat="1" ht="12" customHeight="1" x14ac:dyDescent="0.2">
      <c r="B11" s="201"/>
      <c r="D11" s="199" t="s">
        <v>225</v>
      </c>
      <c r="F11" s="202" t="s">
        <v>226</v>
      </c>
      <c r="I11" s="199" t="s">
        <v>227</v>
      </c>
      <c r="J11" s="202" t="s">
        <v>226</v>
      </c>
      <c r="L11" s="201"/>
    </row>
    <row r="12" spans="2:46" s="200" customFormat="1" ht="12" customHeight="1" x14ac:dyDescent="0.2">
      <c r="B12" s="201"/>
      <c r="D12" s="199" t="s">
        <v>228</v>
      </c>
      <c r="F12" s="202" t="s">
        <v>229</v>
      </c>
      <c r="I12" s="199" t="s">
        <v>230</v>
      </c>
      <c r="J12" s="203" t="str">
        <f>'[2]Rekapitulace stavby'!AN8</f>
        <v>11. 11. 2025</v>
      </c>
      <c r="L12" s="201"/>
    </row>
    <row r="13" spans="2:46" s="200" customFormat="1" ht="10.9" customHeight="1" x14ac:dyDescent="0.2">
      <c r="B13" s="201"/>
      <c r="L13" s="201"/>
    </row>
    <row r="14" spans="2:46" s="200" customFormat="1" ht="12" customHeight="1" x14ac:dyDescent="0.2">
      <c r="B14" s="201"/>
      <c r="D14" s="199" t="s">
        <v>231</v>
      </c>
      <c r="I14" s="199" t="s">
        <v>232</v>
      </c>
      <c r="J14" s="202" t="str">
        <f>IF('[2]Rekapitulace stavby'!AN10="","",'[2]Rekapitulace stavby'!AN10)</f>
        <v/>
      </c>
      <c r="L14" s="201"/>
    </row>
    <row r="15" spans="2:46" s="200" customFormat="1" ht="18" customHeight="1" x14ac:dyDescent="0.2">
      <c r="B15" s="201"/>
      <c r="E15" s="202" t="str">
        <f>IF('[2]Rekapitulace stavby'!E11="","",'[2]Rekapitulace stavby'!E11)</f>
        <v xml:space="preserve"> </v>
      </c>
      <c r="I15" s="199" t="s">
        <v>36</v>
      </c>
      <c r="J15" s="202" t="str">
        <f>IF('[2]Rekapitulace stavby'!AN11="","",'[2]Rekapitulace stavby'!AN11)</f>
        <v/>
      </c>
      <c r="L15" s="201"/>
    </row>
    <row r="16" spans="2:46" s="200" customFormat="1" ht="6.95" customHeight="1" x14ac:dyDescent="0.2">
      <c r="B16" s="201"/>
      <c r="L16" s="201"/>
    </row>
    <row r="17" spans="2:12" s="200" customFormat="1" ht="12" customHeight="1" x14ac:dyDescent="0.2">
      <c r="B17" s="201"/>
      <c r="D17" s="199" t="s">
        <v>20</v>
      </c>
      <c r="I17" s="199" t="s">
        <v>232</v>
      </c>
      <c r="J17" s="202" t="str">
        <f>'[2]Rekapitulace stavby'!AN13</f>
        <v/>
      </c>
      <c r="L17" s="201"/>
    </row>
    <row r="18" spans="2:12" s="200" customFormat="1" ht="18" customHeight="1" x14ac:dyDescent="0.2">
      <c r="B18" s="201"/>
      <c r="E18" s="451" t="str">
        <f>'[2]Rekapitulace stavby'!E14</f>
        <v xml:space="preserve"> </v>
      </c>
      <c r="F18" s="451"/>
      <c r="G18" s="451"/>
      <c r="H18" s="451"/>
      <c r="I18" s="199" t="s">
        <v>36</v>
      </c>
      <c r="J18" s="202" t="str">
        <f>'[2]Rekapitulace stavby'!AN14</f>
        <v/>
      </c>
      <c r="L18" s="201"/>
    </row>
    <row r="19" spans="2:12" s="200" customFormat="1" ht="6.95" customHeight="1" x14ac:dyDescent="0.2">
      <c r="B19" s="201"/>
      <c r="L19" s="201"/>
    </row>
    <row r="20" spans="2:12" s="200" customFormat="1" ht="12" customHeight="1" x14ac:dyDescent="0.2">
      <c r="B20" s="201"/>
      <c r="D20" s="199" t="s">
        <v>21</v>
      </c>
      <c r="I20" s="199" t="s">
        <v>232</v>
      </c>
      <c r="J20" s="202" t="s">
        <v>233</v>
      </c>
      <c r="L20" s="201"/>
    </row>
    <row r="21" spans="2:12" s="200" customFormat="1" ht="18" customHeight="1" x14ac:dyDescent="0.2">
      <c r="B21" s="201"/>
      <c r="E21" s="202" t="s">
        <v>234</v>
      </c>
      <c r="I21" s="199" t="s">
        <v>36</v>
      </c>
      <c r="J21" s="202" t="s">
        <v>226</v>
      </c>
      <c r="L21" s="201"/>
    </row>
    <row r="22" spans="2:12" s="200" customFormat="1" ht="6.95" customHeight="1" x14ac:dyDescent="0.2">
      <c r="B22" s="201"/>
      <c r="L22" s="201"/>
    </row>
    <row r="23" spans="2:12" s="200" customFormat="1" ht="12" customHeight="1" x14ac:dyDescent="0.2">
      <c r="B23" s="201"/>
      <c r="D23" s="199" t="s">
        <v>235</v>
      </c>
      <c r="I23" s="199" t="s">
        <v>232</v>
      </c>
      <c r="J23" s="202" t="s">
        <v>226</v>
      </c>
      <c r="L23" s="201"/>
    </row>
    <row r="24" spans="2:12" s="200" customFormat="1" ht="18" customHeight="1" x14ac:dyDescent="0.2">
      <c r="B24" s="201"/>
      <c r="E24" s="202" t="s">
        <v>236</v>
      </c>
      <c r="I24" s="199" t="s">
        <v>36</v>
      </c>
      <c r="J24" s="202" t="s">
        <v>226</v>
      </c>
      <c r="L24" s="201"/>
    </row>
    <row r="25" spans="2:12" s="200" customFormat="1" ht="6.95" customHeight="1" x14ac:dyDescent="0.2">
      <c r="B25" s="201"/>
      <c r="L25" s="201"/>
    </row>
    <row r="26" spans="2:12" s="200" customFormat="1" ht="12" customHeight="1" x14ac:dyDescent="0.2">
      <c r="B26" s="201"/>
      <c r="D26" s="199" t="s">
        <v>237</v>
      </c>
      <c r="L26" s="201"/>
    </row>
    <row r="27" spans="2:12" s="204" customFormat="1" ht="16.5" customHeight="1" x14ac:dyDescent="0.2">
      <c r="B27" s="205"/>
      <c r="E27" s="452" t="s">
        <v>226</v>
      </c>
      <c r="F27" s="452"/>
      <c r="G27" s="452"/>
      <c r="H27" s="452"/>
      <c r="L27" s="205"/>
    </row>
    <row r="28" spans="2:12" s="200" customFormat="1" ht="6.95" customHeight="1" x14ac:dyDescent="0.2">
      <c r="B28" s="201"/>
      <c r="L28" s="201"/>
    </row>
    <row r="29" spans="2:12" s="200" customFormat="1" ht="6.95" customHeight="1" x14ac:dyDescent="0.2">
      <c r="B29" s="201"/>
      <c r="D29" s="207"/>
      <c r="E29" s="207"/>
      <c r="F29" s="207"/>
      <c r="G29" s="207"/>
      <c r="H29" s="207"/>
      <c r="I29" s="207"/>
      <c r="J29" s="207"/>
      <c r="K29" s="207"/>
      <c r="L29" s="201"/>
    </row>
    <row r="30" spans="2:12" s="200" customFormat="1" ht="25.35" customHeight="1" x14ac:dyDescent="0.2">
      <c r="B30" s="201"/>
      <c r="D30" s="208" t="s">
        <v>238</v>
      </c>
      <c r="J30" s="209">
        <f>ROUND(J126, 2)</f>
        <v>0</v>
      </c>
      <c r="L30" s="201"/>
    </row>
    <row r="31" spans="2:12" s="200" customFormat="1" ht="6.95" customHeight="1" x14ac:dyDescent="0.2">
      <c r="B31" s="201"/>
      <c r="D31" s="207"/>
      <c r="E31" s="207"/>
      <c r="F31" s="207"/>
      <c r="G31" s="207"/>
      <c r="H31" s="207"/>
      <c r="I31" s="207"/>
      <c r="J31" s="207"/>
      <c r="K31" s="207"/>
      <c r="L31" s="201"/>
    </row>
    <row r="32" spans="2:12" s="200" customFormat="1" ht="14.45" customHeight="1" x14ac:dyDescent="0.2">
      <c r="B32" s="201"/>
      <c r="F32" s="210" t="s">
        <v>239</v>
      </c>
      <c r="I32" s="210" t="s">
        <v>240</v>
      </c>
      <c r="J32" s="210" t="s">
        <v>241</v>
      </c>
      <c r="L32" s="201"/>
    </row>
    <row r="33" spans="2:12" s="200" customFormat="1" ht="14.45" customHeight="1" x14ac:dyDescent="0.2">
      <c r="B33" s="201"/>
      <c r="D33" s="211" t="s">
        <v>91</v>
      </c>
      <c r="E33" s="199" t="s">
        <v>242</v>
      </c>
      <c r="F33" s="212">
        <f>ROUND((SUM(BE126:BE167)),  2)</f>
        <v>0</v>
      </c>
      <c r="I33" s="213">
        <v>0.21</v>
      </c>
      <c r="J33" s="212">
        <f>ROUND(((SUM(BE126:BE167))*I33),  2)</f>
        <v>0</v>
      </c>
      <c r="L33" s="201"/>
    </row>
    <row r="34" spans="2:12" s="200" customFormat="1" ht="14.45" customHeight="1" x14ac:dyDescent="0.2">
      <c r="B34" s="201"/>
      <c r="E34" s="199" t="s">
        <v>243</v>
      </c>
      <c r="F34" s="212">
        <f>ROUND((SUM(BF126:BF167)),  2)</f>
        <v>0</v>
      </c>
      <c r="I34" s="213">
        <v>0.12</v>
      </c>
      <c r="J34" s="212">
        <f>ROUND(((SUM(BF126:BF167))*I34),  2)</f>
        <v>0</v>
      </c>
      <c r="L34" s="201"/>
    </row>
    <row r="35" spans="2:12" s="200" customFormat="1" ht="14.45" hidden="1" customHeight="1" x14ac:dyDescent="0.2">
      <c r="B35" s="201"/>
      <c r="E35" s="199" t="s">
        <v>244</v>
      </c>
      <c r="F35" s="212">
        <f>ROUND((SUM(BG126:BG167)),  2)</f>
        <v>0</v>
      </c>
      <c r="I35" s="213">
        <v>0.21</v>
      </c>
      <c r="J35" s="212">
        <f>0</f>
        <v>0</v>
      </c>
      <c r="L35" s="201"/>
    </row>
    <row r="36" spans="2:12" s="200" customFormat="1" ht="14.45" hidden="1" customHeight="1" x14ac:dyDescent="0.2">
      <c r="B36" s="201"/>
      <c r="E36" s="199" t="s">
        <v>245</v>
      </c>
      <c r="F36" s="212">
        <f>ROUND((SUM(BH126:BH167)),  2)</f>
        <v>0</v>
      </c>
      <c r="I36" s="213">
        <v>0.12</v>
      </c>
      <c r="J36" s="212">
        <f>0</f>
        <v>0</v>
      </c>
      <c r="L36" s="201"/>
    </row>
    <row r="37" spans="2:12" s="200" customFormat="1" ht="14.45" hidden="1" customHeight="1" x14ac:dyDescent="0.2">
      <c r="B37" s="201"/>
      <c r="E37" s="199" t="s">
        <v>246</v>
      </c>
      <c r="F37" s="212">
        <f>ROUND((SUM(BI126:BI167)),  2)</f>
        <v>0</v>
      </c>
      <c r="I37" s="213">
        <v>0</v>
      </c>
      <c r="J37" s="212">
        <f>0</f>
        <v>0</v>
      </c>
      <c r="L37" s="201"/>
    </row>
    <row r="38" spans="2:12" s="200" customFormat="1" ht="6.95" customHeight="1" x14ac:dyDescent="0.2">
      <c r="B38" s="201"/>
      <c r="L38" s="201"/>
    </row>
    <row r="39" spans="2:12" s="200" customFormat="1" ht="25.35" customHeight="1" x14ac:dyDescent="0.2">
      <c r="B39" s="201"/>
      <c r="C39" s="214"/>
      <c r="D39" s="215" t="s">
        <v>92</v>
      </c>
      <c r="E39" s="216"/>
      <c r="F39" s="216"/>
      <c r="G39" s="217" t="s">
        <v>12</v>
      </c>
      <c r="H39" s="218" t="s">
        <v>52</v>
      </c>
      <c r="I39" s="216"/>
      <c r="J39" s="219">
        <f>SUM(J30:J37)</f>
        <v>0</v>
      </c>
      <c r="K39" s="220"/>
      <c r="L39" s="201"/>
    </row>
    <row r="40" spans="2:12" s="200" customFormat="1" ht="14.45" customHeight="1" x14ac:dyDescent="0.2">
      <c r="B40" s="201"/>
      <c r="L40" s="201"/>
    </row>
    <row r="41" spans="2:12" ht="14.45" customHeight="1" x14ac:dyDescent="0.2">
      <c r="B41" s="196"/>
      <c r="L41" s="196"/>
    </row>
    <row r="42" spans="2:12" ht="14.45" customHeight="1" x14ac:dyDescent="0.2">
      <c r="B42" s="196"/>
      <c r="L42" s="196"/>
    </row>
    <row r="43" spans="2:12" ht="14.45" customHeight="1" x14ac:dyDescent="0.2">
      <c r="B43" s="196"/>
      <c r="L43" s="196"/>
    </row>
    <row r="44" spans="2:12" ht="14.45" customHeight="1" x14ac:dyDescent="0.2">
      <c r="B44" s="196"/>
      <c r="L44" s="196"/>
    </row>
    <row r="45" spans="2:12" ht="14.45" customHeight="1" x14ac:dyDescent="0.2">
      <c r="B45" s="196"/>
      <c r="L45" s="196"/>
    </row>
    <row r="46" spans="2:12" ht="14.45" customHeight="1" x14ac:dyDescent="0.2">
      <c r="B46" s="196"/>
      <c r="L46" s="196"/>
    </row>
    <row r="47" spans="2:12" ht="14.45" customHeight="1" x14ac:dyDescent="0.2">
      <c r="B47" s="196"/>
      <c r="L47" s="196"/>
    </row>
    <row r="48" spans="2:12" ht="14.45" customHeight="1" x14ac:dyDescent="0.2">
      <c r="B48" s="196"/>
      <c r="L48" s="196"/>
    </row>
    <row r="49" spans="2:12" ht="14.45" customHeight="1" x14ac:dyDescent="0.2">
      <c r="B49" s="196"/>
      <c r="L49" s="196"/>
    </row>
    <row r="50" spans="2:12" s="200" customFormat="1" ht="14.45" customHeight="1" x14ac:dyDescent="0.2">
      <c r="B50" s="201"/>
      <c r="D50" s="221" t="s">
        <v>247</v>
      </c>
      <c r="E50" s="222"/>
      <c r="F50" s="222"/>
      <c r="G50" s="221" t="s">
        <v>248</v>
      </c>
      <c r="H50" s="222"/>
      <c r="I50" s="222"/>
      <c r="J50" s="222"/>
      <c r="K50" s="222"/>
      <c r="L50" s="201"/>
    </row>
    <row r="51" spans="2:12" x14ac:dyDescent="0.2">
      <c r="B51" s="196"/>
      <c r="L51" s="196"/>
    </row>
    <row r="52" spans="2:12" x14ac:dyDescent="0.2">
      <c r="B52" s="196"/>
      <c r="L52" s="196"/>
    </row>
    <row r="53" spans="2:12" x14ac:dyDescent="0.2">
      <c r="B53" s="196"/>
      <c r="L53" s="196"/>
    </row>
    <row r="54" spans="2:12" x14ac:dyDescent="0.2">
      <c r="B54" s="196"/>
      <c r="L54" s="196"/>
    </row>
    <row r="55" spans="2:12" x14ac:dyDescent="0.2">
      <c r="B55" s="196"/>
      <c r="L55" s="196"/>
    </row>
    <row r="56" spans="2:12" x14ac:dyDescent="0.2">
      <c r="B56" s="196"/>
      <c r="L56" s="196"/>
    </row>
    <row r="57" spans="2:12" x14ac:dyDescent="0.2">
      <c r="B57" s="196"/>
      <c r="L57" s="196"/>
    </row>
    <row r="58" spans="2:12" x14ac:dyDescent="0.2">
      <c r="B58" s="196"/>
      <c r="L58" s="196"/>
    </row>
    <row r="59" spans="2:12" x14ac:dyDescent="0.2">
      <c r="B59" s="196"/>
      <c r="L59" s="196"/>
    </row>
    <row r="60" spans="2:12" x14ac:dyDescent="0.2">
      <c r="B60" s="196"/>
      <c r="L60" s="196"/>
    </row>
    <row r="61" spans="2:12" s="200" customFormat="1" ht="12.75" x14ac:dyDescent="0.2">
      <c r="B61" s="201"/>
      <c r="D61" s="223" t="s">
        <v>249</v>
      </c>
      <c r="E61" s="224"/>
      <c r="F61" s="225" t="s">
        <v>250</v>
      </c>
      <c r="G61" s="223" t="s">
        <v>249</v>
      </c>
      <c r="H61" s="224"/>
      <c r="I61" s="224"/>
      <c r="J61" s="226" t="s">
        <v>250</v>
      </c>
      <c r="K61" s="224"/>
      <c r="L61" s="201"/>
    </row>
    <row r="62" spans="2:12" x14ac:dyDescent="0.2">
      <c r="B62" s="196"/>
      <c r="L62" s="196"/>
    </row>
    <row r="63" spans="2:12" x14ac:dyDescent="0.2">
      <c r="B63" s="196"/>
      <c r="L63" s="196"/>
    </row>
    <row r="64" spans="2:12" x14ac:dyDescent="0.2">
      <c r="B64" s="196"/>
      <c r="L64" s="196"/>
    </row>
    <row r="65" spans="2:12" s="200" customFormat="1" ht="12.75" x14ac:dyDescent="0.2">
      <c r="B65" s="201"/>
      <c r="D65" s="221" t="s">
        <v>251</v>
      </c>
      <c r="E65" s="222"/>
      <c r="F65" s="222"/>
      <c r="G65" s="221" t="s">
        <v>252</v>
      </c>
      <c r="H65" s="222"/>
      <c r="I65" s="222"/>
      <c r="J65" s="222"/>
      <c r="K65" s="222"/>
      <c r="L65" s="201"/>
    </row>
    <row r="66" spans="2:12" x14ac:dyDescent="0.2">
      <c r="B66" s="196"/>
      <c r="L66" s="196"/>
    </row>
    <row r="67" spans="2:12" x14ac:dyDescent="0.2">
      <c r="B67" s="196"/>
      <c r="L67" s="196"/>
    </row>
    <row r="68" spans="2:12" x14ac:dyDescent="0.2">
      <c r="B68" s="196"/>
      <c r="L68" s="196"/>
    </row>
    <row r="69" spans="2:12" x14ac:dyDescent="0.2">
      <c r="B69" s="196"/>
      <c r="L69" s="196"/>
    </row>
    <row r="70" spans="2:12" x14ac:dyDescent="0.2">
      <c r="B70" s="196"/>
      <c r="L70" s="196"/>
    </row>
    <row r="71" spans="2:12" x14ac:dyDescent="0.2">
      <c r="B71" s="196"/>
      <c r="L71" s="196"/>
    </row>
    <row r="72" spans="2:12" x14ac:dyDescent="0.2">
      <c r="B72" s="196"/>
      <c r="L72" s="196"/>
    </row>
    <row r="73" spans="2:12" x14ac:dyDescent="0.2">
      <c r="B73" s="196"/>
      <c r="L73" s="196"/>
    </row>
    <row r="74" spans="2:12" x14ac:dyDescent="0.2">
      <c r="B74" s="196"/>
      <c r="L74" s="196"/>
    </row>
    <row r="75" spans="2:12" x14ac:dyDescent="0.2">
      <c r="B75" s="196"/>
      <c r="L75" s="196"/>
    </row>
    <row r="76" spans="2:12" s="200" customFormat="1" ht="12.75" x14ac:dyDescent="0.2">
      <c r="B76" s="201"/>
      <c r="D76" s="223" t="s">
        <v>249</v>
      </c>
      <c r="E76" s="224"/>
      <c r="F76" s="225" t="s">
        <v>250</v>
      </c>
      <c r="G76" s="223" t="s">
        <v>249</v>
      </c>
      <c r="H76" s="224"/>
      <c r="I76" s="224"/>
      <c r="J76" s="226" t="s">
        <v>250</v>
      </c>
      <c r="K76" s="224"/>
      <c r="L76" s="201"/>
    </row>
    <row r="77" spans="2:12" s="200" customFormat="1" ht="14.45" customHeight="1" x14ac:dyDescent="0.2">
      <c r="B77" s="227"/>
      <c r="C77" s="228"/>
      <c r="D77" s="228"/>
      <c r="E77" s="228"/>
      <c r="F77" s="228"/>
      <c r="G77" s="228"/>
      <c r="H77" s="228"/>
      <c r="I77" s="228"/>
      <c r="J77" s="228"/>
      <c r="K77" s="228"/>
      <c r="L77" s="201"/>
    </row>
    <row r="81" spans="2:47" s="200" customFormat="1" ht="6.95" customHeight="1" x14ac:dyDescent="0.2">
      <c r="B81" s="229"/>
      <c r="C81" s="230"/>
      <c r="D81" s="230"/>
      <c r="E81" s="230"/>
      <c r="F81" s="230"/>
      <c r="G81" s="230"/>
      <c r="H81" s="230"/>
      <c r="I81" s="230"/>
      <c r="J81" s="230"/>
      <c r="K81" s="230"/>
      <c r="L81" s="201"/>
    </row>
    <row r="82" spans="2:47" s="200" customFormat="1" ht="24.95" customHeight="1" x14ac:dyDescent="0.2">
      <c r="B82" s="201"/>
      <c r="C82" s="197" t="s">
        <v>253</v>
      </c>
      <c r="L82" s="201"/>
    </row>
    <row r="83" spans="2:47" s="200" customFormat="1" ht="6.95" customHeight="1" x14ac:dyDescent="0.2">
      <c r="B83" s="201"/>
      <c r="L83" s="201"/>
    </row>
    <row r="84" spans="2:47" s="200" customFormat="1" ht="12" customHeight="1" x14ac:dyDescent="0.2">
      <c r="B84" s="201"/>
      <c r="C84" s="199" t="s">
        <v>24</v>
      </c>
      <c r="L84" s="201"/>
    </row>
    <row r="85" spans="2:47" s="200" customFormat="1" ht="16.5" customHeight="1" x14ac:dyDescent="0.2">
      <c r="B85" s="201"/>
      <c r="E85" s="447" t="str">
        <f>E7</f>
        <v>FN Brno - pracoviště dětské medicíny objekt C</v>
      </c>
      <c r="F85" s="448"/>
      <c r="G85" s="448"/>
      <c r="H85" s="448"/>
      <c r="L85" s="201"/>
    </row>
    <row r="86" spans="2:47" s="200" customFormat="1" ht="12" customHeight="1" x14ac:dyDescent="0.2">
      <c r="B86" s="201"/>
      <c r="C86" s="199" t="s">
        <v>223</v>
      </c>
      <c r="L86" s="201"/>
    </row>
    <row r="87" spans="2:47" s="200" customFormat="1" ht="16.5" customHeight="1" x14ac:dyDescent="0.2">
      <c r="B87" s="201"/>
      <c r="E87" s="445" t="str">
        <f>E9</f>
        <v>2. - TPS - Elektronické komunikace</v>
      </c>
      <c r="F87" s="446"/>
      <c r="G87" s="446"/>
      <c r="H87" s="446"/>
      <c r="L87" s="201"/>
    </row>
    <row r="88" spans="2:47" s="200" customFormat="1" ht="6.95" customHeight="1" x14ac:dyDescent="0.2">
      <c r="B88" s="201"/>
      <c r="L88" s="201"/>
    </row>
    <row r="89" spans="2:47" s="200" customFormat="1" ht="12" customHeight="1" x14ac:dyDescent="0.2">
      <c r="B89" s="201"/>
      <c r="C89" s="199" t="s">
        <v>228</v>
      </c>
      <c r="F89" s="202" t="str">
        <f>F12</f>
        <v xml:space="preserve"> </v>
      </c>
      <c r="I89" s="199" t="s">
        <v>230</v>
      </c>
      <c r="J89" s="203" t="str">
        <f>IF(J12="","",J12)</f>
        <v>11. 11. 2025</v>
      </c>
      <c r="L89" s="201"/>
    </row>
    <row r="90" spans="2:47" s="200" customFormat="1" ht="6.95" customHeight="1" x14ac:dyDescent="0.2">
      <c r="B90" s="201"/>
      <c r="L90" s="201"/>
    </row>
    <row r="91" spans="2:47" s="200" customFormat="1" ht="15.2" customHeight="1" x14ac:dyDescent="0.2">
      <c r="B91" s="201"/>
      <c r="C91" s="199" t="s">
        <v>231</v>
      </c>
      <c r="F91" s="202" t="str">
        <f>E15</f>
        <v xml:space="preserve"> </v>
      </c>
      <c r="I91" s="199" t="s">
        <v>21</v>
      </c>
      <c r="J91" s="206" t="str">
        <f>E21</f>
        <v>Oldřich Střítecký</v>
      </c>
      <c r="L91" s="201"/>
    </row>
    <row r="92" spans="2:47" s="200" customFormat="1" ht="15.2" customHeight="1" x14ac:dyDescent="0.2">
      <c r="B92" s="201"/>
      <c r="C92" s="199" t="s">
        <v>20</v>
      </c>
      <c r="F92" s="202" t="str">
        <f>IF(E18="","",E18)</f>
        <v xml:space="preserve"> </v>
      </c>
      <c r="I92" s="199" t="s">
        <v>235</v>
      </c>
      <c r="J92" s="206" t="str">
        <f>E24</f>
        <v>PK Střítecký</v>
      </c>
      <c r="L92" s="201"/>
    </row>
    <row r="93" spans="2:47" s="200" customFormat="1" ht="10.35" customHeight="1" x14ac:dyDescent="0.2">
      <c r="B93" s="201"/>
      <c r="L93" s="201"/>
    </row>
    <row r="94" spans="2:47" s="200" customFormat="1" ht="29.25" customHeight="1" x14ac:dyDescent="0.2">
      <c r="B94" s="201"/>
      <c r="C94" s="231" t="s">
        <v>254</v>
      </c>
      <c r="D94" s="214"/>
      <c r="E94" s="214"/>
      <c r="F94" s="214"/>
      <c r="G94" s="214"/>
      <c r="H94" s="214"/>
      <c r="I94" s="214"/>
      <c r="J94" s="232" t="s">
        <v>255</v>
      </c>
      <c r="K94" s="214"/>
      <c r="L94" s="201"/>
    </row>
    <row r="95" spans="2:47" s="200" customFormat="1" ht="10.35" customHeight="1" x14ac:dyDescent="0.2">
      <c r="B95" s="201"/>
      <c r="L95" s="201"/>
    </row>
    <row r="96" spans="2:47" s="200" customFormat="1" ht="22.9" customHeight="1" x14ac:dyDescent="0.2">
      <c r="B96" s="201"/>
      <c r="C96" s="233" t="s">
        <v>256</v>
      </c>
      <c r="J96" s="209">
        <f>J126</f>
        <v>0</v>
      </c>
      <c r="L96" s="201"/>
      <c r="AU96" s="193" t="s">
        <v>257</v>
      </c>
    </row>
    <row r="97" spans="2:12" s="234" customFormat="1" ht="24.95" customHeight="1" x14ac:dyDescent="0.2">
      <c r="B97" s="235"/>
      <c r="D97" s="236" t="s">
        <v>258</v>
      </c>
      <c r="E97" s="237"/>
      <c r="F97" s="237"/>
      <c r="G97" s="237"/>
      <c r="H97" s="237"/>
      <c r="I97" s="237"/>
      <c r="J97" s="238">
        <f>J127</f>
        <v>0</v>
      </c>
      <c r="L97" s="235"/>
    </row>
    <row r="98" spans="2:12" s="239" customFormat="1" ht="19.899999999999999" customHeight="1" x14ac:dyDescent="0.2">
      <c r="B98" s="240"/>
      <c r="D98" s="241" t="s">
        <v>259</v>
      </c>
      <c r="E98" s="242"/>
      <c r="F98" s="242"/>
      <c r="G98" s="242"/>
      <c r="H98" s="242"/>
      <c r="I98" s="242"/>
      <c r="J98" s="243">
        <f>J128</f>
        <v>0</v>
      </c>
      <c r="L98" s="240"/>
    </row>
    <row r="99" spans="2:12" s="239" customFormat="1" ht="14.85" customHeight="1" x14ac:dyDescent="0.2">
      <c r="B99" s="240"/>
      <c r="D99" s="241" t="s">
        <v>261</v>
      </c>
      <c r="E99" s="242"/>
      <c r="F99" s="242"/>
      <c r="G99" s="242"/>
      <c r="H99" s="242"/>
      <c r="I99" s="242"/>
      <c r="J99" s="243">
        <f>J129</f>
        <v>0</v>
      </c>
      <c r="L99" s="240"/>
    </row>
    <row r="100" spans="2:12" s="239" customFormat="1" ht="19.899999999999999" customHeight="1" x14ac:dyDescent="0.2">
      <c r="B100" s="240"/>
      <c r="D100" s="241" t="s">
        <v>500</v>
      </c>
      <c r="E100" s="242"/>
      <c r="F100" s="242"/>
      <c r="G100" s="242"/>
      <c r="H100" s="242"/>
      <c r="I100" s="242"/>
      <c r="J100" s="243">
        <f>J132</f>
        <v>0</v>
      </c>
      <c r="L100" s="240"/>
    </row>
    <row r="101" spans="2:12" s="239" customFormat="1" ht="14.85" customHeight="1" x14ac:dyDescent="0.2">
      <c r="B101" s="240"/>
      <c r="D101" s="241" t="s">
        <v>501</v>
      </c>
      <c r="E101" s="242"/>
      <c r="F101" s="242"/>
      <c r="G101" s="242"/>
      <c r="H101" s="242"/>
      <c r="I101" s="242"/>
      <c r="J101" s="243">
        <f>J136</f>
        <v>0</v>
      </c>
      <c r="L101" s="240"/>
    </row>
    <row r="102" spans="2:12" s="239" customFormat="1" ht="14.85" customHeight="1" x14ac:dyDescent="0.2">
      <c r="B102" s="240"/>
      <c r="D102" s="241" t="s">
        <v>502</v>
      </c>
      <c r="E102" s="242"/>
      <c r="F102" s="242"/>
      <c r="G102" s="242"/>
      <c r="H102" s="242"/>
      <c r="I102" s="242"/>
      <c r="J102" s="243">
        <f>J142</f>
        <v>0</v>
      </c>
      <c r="L102" s="240"/>
    </row>
    <row r="103" spans="2:12" s="234" customFormat="1" ht="24.95" customHeight="1" x14ac:dyDescent="0.2">
      <c r="B103" s="235"/>
      <c r="D103" s="236" t="s">
        <v>267</v>
      </c>
      <c r="E103" s="237"/>
      <c r="F103" s="237"/>
      <c r="G103" s="237"/>
      <c r="H103" s="237"/>
      <c r="I103" s="237"/>
      <c r="J103" s="238">
        <f>J159</f>
        <v>0</v>
      </c>
      <c r="L103" s="235"/>
    </row>
    <row r="104" spans="2:12" s="239" customFormat="1" ht="19.899999999999999" customHeight="1" x14ac:dyDescent="0.2">
      <c r="B104" s="240"/>
      <c r="D104" s="241" t="s">
        <v>268</v>
      </c>
      <c r="E104" s="242"/>
      <c r="F104" s="242"/>
      <c r="G104" s="242"/>
      <c r="H104" s="242"/>
      <c r="I104" s="242"/>
      <c r="J104" s="243">
        <f>J160</f>
        <v>0</v>
      </c>
      <c r="L104" s="240"/>
    </row>
    <row r="105" spans="2:12" s="239" customFormat="1" ht="19.899999999999999" customHeight="1" x14ac:dyDescent="0.2">
      <c r="B105" s="240"/>
      <c r="D105" s="241" t="s">
        <v>269</v>
      </c>
      <c r="E105" s="242"/>
      <c r="F105" s="242"/>
      <c r="G105" s="242"/>
      <c r="H105" s="242"/>
      <c r="I105" s="242"/>
      <c r="J105" s="243">
        <f>J162</f>
        <v>0</v>
      </c>
      <c r="L105" s="240"/>
    </row>
    <row r="106" spans="2:12" s="239" customFormat="1" ht="19.899999999999999" customHeight="1" x14ac:dyDescent="0.2">
      <c r="B106" s="240"/>
      <c r="D106" s="241" t="s">
        <v>270</v>
      </c>
      <c r="E106" s="242"/>
      <c r="F106" s="242"/>
      <c r="G106" s="242"/>
      <c r="H106" s="242"/>
      <c r="I106" s="242"/>
      <c r="J106" s="243">
        <f>J166</f>
        <v>0</v>
      </c>
      <c r="L106" s="240"/>
    </row>
    <row r="107" spans="2:12" s="200" customFormat="1" ht="21.75" customHeight="1" x14ac:dyDescent="0.2">
      <c r="B107" s="201"/>
      <c r="L107" s="201"/>
    </row>
    <row r="108" spans="2:12" s="200" customFormat="1" ht="6.95" customHeight="1" x14ac:dyDescent="0.2">
      <c r="B108" s="227"/>
      <c r="C108" s="228"/>
      <c r="D108" s="228"/>
      <c r="E108" s="228"/>
      <c r="F108" s="228"/>
      <c r="G108" s="228"/>
      <c r="H108" s="228"/>
      <c r="I108" s="228"/>
      <c r="J108" s="228"/>
      <c r="K108" s="228"/>
      <c r="L108" s="201"/>
    </row>
    <row r="112" spans="2:12" s="200" customFormat="1" ht="6.95" customHeight="1" x14ac:dyDescent="0.2">
      <c r="B112" s="229"/>
      <c r="C112" s="230"/>
      <c r="D112" s="230"/>
      <c r="E112" s="230"/>
      <c r="F112" s="230"/>
      <c r="G112" s="230"/>
      <c r="H112" s="230"/>
      <c r="I112" s="230"/>
      <c r="J112" s="230"/>
      <c r="K112" s="230"/>
      <c r="L112" s="201"/>
    </row>
    <row r="113" spans="2:63" s="200" customFormat="1" ht="24.95" customHeight="1" x14ac:dyDescent="0.2">
      <c r="B113" s="201"/>
      <c r="C113" s="197" t="s">
        <v>271</v>
      </c>
      <c r="L113" s="201"/>
    </row>
    <row r="114" spans="2:63" s="200" customFormat="1" ht="6.95" customHeight="1" x14ac:dyDescent="0.2">
      <c r="B114" s="201"/>
      <c r="L114" s="201"/>
    </row>
    <row r="115" spans="2:63" s="200" customFormat="1" ht="12" customHeight="1" x14ac:dyDescent="0.2">
      <c r="B115" s="201"/>
      <c r="C115" s="199" t="s">
        <v>24</v>
      </c>
      <c r="L115" s="201"/>
    </row>
    <row r="116" spans="2:63" s="200" customFormat="1" ht="16.5" customHeight="1" x14ac:dyDescent="0.2">
      <c r="B116" s="201"/>
      <c r="E116" s="447" t="str">
        <f>E7</f>
        <v>FN Brno - pracoviště dětské medicíny objekt C</v>
      </c>
      <c r="F116" s="448"/>
      <c r="G116" s="448"/>
      <c r="H116" s="448"/>
      <c r="L116" s="201"/>
    </row>
    <row r="117" spans="2:63" s="200" customFormat="1" ht="12" customHeight="1" x14ac:dyDescent="0.2">
      <c r="B117" s="201"/>
      <c r="C117" s="199" t="s">
        <v>223</v>
      </c>
      <c r="L117" s="201"/>
    </row>
    <row r="118" spans="2:63" s="200" customFormat="1" ht="16.5" customHeight="1" x14ac:dyDescent="0.2">
      <c r="B118" s="201"/>
      <c r="E118" s="445" t="str">
        <f>E9</f>
        <v>2. - TPS - Elektronické komunikace</v>
      </c>
      <c r="F118" s="446"/>
      <c r="G118" s="446"/>
      <c r="H118" s="446"/>
      <c r="L118" s="201"/>
    </row>
    <row r="119" spans="2:63" s="200" customFormat="1" ht="6.95" customHeight="1" x14ac:dyDescent="0.2">
      <c r="B119" s="201"/>
      <c r="L119" s="201"/>
    </row>
    <row r="120" spans="2:63" s="200" customFormat="1" ht="12" customHeight="1" x14ac:dyDescent="0.2">
      <c r="B120" s="201"/>
      <c r="C120" s="199" t="s">
        <v>228</v>
      </c>
      <c r="F120" s="202" t="str">
        <f>F12</f>
        <v xml:space="preserve"> </v>
      </c>
      <c r="I120" s="199" t="s">
        <v>230</v>
      </c>
      <c r="J120" s="203" t="str">
        <f>IF(J12="","",J12)</f>
        <v>11. 11. 2025</v>
      </c>
      <c r="L120" s="201"/>
    </row>
    <row r="121" spans="2:63" s="200" customFormat="1" ht="6.95" customHeight="1" x14ac:dyDescent="0.2">
      <c r="B121" s="201"/>
      <c r="L121" s="201"/>
    </row>
    <row r="122" spans="2:63" s="200" customFormat="1" ht="15.2" customHeight="1" x14ac:dyDescent="0.2">
      <c r="B122" s="201"/>
      <c r="C122" s="199" t="s">
        <v>231</v>
      </c>
      <c r="F122" s="202" t="str">
        <f>E15</f>
        <v xml:space="preserve"> </v>
      </c>
      <c r="I122" s="199" t="s">
        <v>21</v>
      </c>
      <c r="J122" s="206" t="str">
        <f>E21</f>
        <v>Oldřich Střítecký</v>
      </c>
      <c r="L122" s="201"/>
    </row>
    <row r="123" spans="2:63" s="200" customFormat="1" ht="15.2" customHeight="1" x14ac:dyDescent="0.2">
      <c r="B123" s="201"/>
      <c r="C123" s="199" t="s">
        <v>20</v>
      </c>
      <c r="F123" s="202" t="str">
        <f>IF(E18="","",E18)</f>
        <v xml:space="preserve"> </v>
      </c>
      <c r="I123" s="199" t="s">
        <v>235</v>
      </c>
      <c r="J123" s="206" t="str">
        <f>E24</f>
        <v>PK Střítecký</v>
      </c>
      <c r="L123" s="201"/>
    </row>
    <row r="124" spans="2:63" s="200" customFormat="1" ht="10.35" customHeight="1" x14ac:dyDescent="0.2">
      <c r="B124" s="201"/>
      <c r="L124" s="201"/>
    </row>
    <row r="125" spans="2:63" s="244" customFormat="1" ht="29.25" customHeight="1" x14ac:dyDescent="0.2">
      <c r="B125" s="245"/>
      <c r="C125" s="246" t="s">
        <v>272</v>
      </c>
      <c r="D125" s="247" t="s">
        <v>273</v>
      </c>
      <c r="E125" s="247" t="s">
        <v>274</v>
      </c>
      <c r="F125" s="247" t="s">
        <v>275</v>
      </c>
      <c r="G125" s="247" t="s">
        <v>86</v>
      </c>
      <c r="H125" s="247" t="s">
        <v>87</v>
      </c>
      <c r="I125" s="247" t="s">
        <v>276</v>
      </c>
      <c r="J125" s="248" t="s">
        <v>255</v>
      </c>
      <c r="K125" s="249" t="s">
        <v>277</v>
      </c>
      <c r="L125" s="245"/>
      <c r="M125" s="250" t="s">
        <v>226</v>
      </c>
      <c r="N125" s="251" t="s">
        <v>91</v>
      </c>
      <c r="O125" s="251" t="s">
        <v>278</v>
      </c>
      <c r="P125" s="251" t="s">
        <v>279</v>
      </c>
      <c r="Q125" s="251" t="s">
        <v>280</v>
      </c>
      <c r="R125" s="251" t="s">
        <v>281</v>
      </c>
      <c r="S125" s="251" t="s">
        <v>282</v>
      </c>
      <c r="T125" s="252" t="s">
        <v>283</v>
      </c>
    </row>
    <row r="126" spans="2:63" s="200" customFormat="1" ht="22.9" customHeight="1" x14ac:dyDescent="0.25">
      <c r="B126" s="201"/>
      <c r="C126" s="253" t="s">
        <v>284</v>
      </c>
      <c r="J126" s="254">
        <f>SUM(J127,J159)</f>
        <v>0</v>
      </c>
      <c r="L126" s="201"/>
      <c r="M126" s="255"/>
      <c r="N126" s="207"/>
      <c r="O126" s="207"/>
      <c r="P126" s="256">
        <f>P127+P159</f>
        <v>218.01</v>
      </c>
      <c r="Q126" s="207"/>
      <c r="R126" s="256">
        <f>R127+R159</f>
        <v>0.50029999999999997</v>
      </c>
      <c r="S126" s="207"/>
      <c r="T126" s="257">
        <f>T127+T159</f>
        <v>0.19104000000000002</v>
      </c>
      <c r="AT126" s="193" t="s">
        <v>285</v>
      </c>
      <c r="AU126" s="193" t="s">
        <v>257</v>
      </c>
      <c r="BK126" s="258">
        <f>BK127+BK159</f>
        <v>0</v>
      </c>
    </row>
    <row r="127" spans="2:63" s="259" customFormat="1" ht="25.9" customHeight="1" x14ac:dyDescent="0.2">
      <c r="B127" s="260"/>
      <c r="D127" s="261" t="s">
        <v>285</v>
      </c>
      <c r="E127" s="262" t="s">
        <v>27</v>
      </c>
      <c r="F127" s="262" t="s">
        <v>286</v>
      </c>
      <c r="J127" s="263">
        <f>SUM(J128,J132,J136,J142)</f>
        <v>0</v>
      </c>
      <c r="L127" s="260"/>
      <c r="M127" s="264"/>
      <c r="P127" s="265">
        <f>P128+P132</f>
        <v>218.01</v>
      </c>
      <c r="R127" s="265">
        <f>R128+R132</f>
        <v>0.50029999999999997</v>
      </c>
      <c r="T127" s="266">
        <f>T128+T132</f>
        <v>0.19104000000000002</v>
      </c>
      <c r="AR127" s="261" t="s">
        <v>219</v>
      </c>
      <c r="AT127" s="267" t="s">
        <v>285</v>
      </c>
      <c r="AU127" s="267" t="s">
        <v>288</v>
      </c>
      <c r="AY127" s="261" t="s">
        <v>289</v>
      </c>
      <c r="BK127" s="268">
        <f>BK128+BK132</f>
        <v>0</v>
      </c>
    </row>
    <row r="128" spans="2:63" s="259" customFormat="1" ht="22.9" customHeight="1" x14ac:dyDescent="0.2">
      <c r="B128" s="260"/>
      <c r="D128" s="261" t="s">
        <v>285</v>
      </c>
      <c r="E128" s="269" t="s">
        <v>290</v>
      </c>
      <c r="F128" s="269" t="s">
        <v>291</v>
      </c>
      <c r="J128" s="270">
        <f>BK128</f>
        <v>0</v>
      </c>
      <c r="L128" s="260"/>
      <c r="M128" s="264"/>
      <c r="P128" s="265">
        <f>P129</f>
        <v>3.5279999999999996</v>
      </c>
      <c r="R128" s="265">
        <f>R129</f>
        <v>0.44099999999999995</v>
      </c>
      <c r="T128" s="266">
        <f>T129</f>
        <v>0</v>
      </c>
      <c r="AR128" s="261" t="s">
        <v>219</v>
      </c>
      <c r="AT128" s="267" t="s">
        <v>285</v>
      </c>
      <c r="AU128" s="267" t="s">
        <v>287</v>
      </c>
      <c r="AY128" s="261" t="s">
        <v>289</v>
      </c>
      <c r="BK128" s="268">
        <f>BK129</f>
        <v>0</v>
      </c>
    </row>
    <row r="129" spans="2:65" s="259" customFormat="1" ht="20.85" customHeight="1" x14ac:dyDescent="0.2">
      <c r="B129" s="260"/>
      <c r="D129" s="261" t="s">
        <v>285</v>
      </c>
      <c r="E129" s="269" t="s">
        <v>319</v>
      </c>
      <c r="F129" s="269" t="s">
        <v>320</v>
      </c>
      <c r="J129" s="270">
        <f>BK129</f>
        <v>0</v>
      </c>
      <c r="L129" s="260"/>
      <c r="M129" s="264"/>
      <c r="P129" s="265">
        <f>SUM(P130:P131)</f>
        <v>3.5279999999999996</v>
      </c>
      <c r="R129" s="265">
        <f>SUM(R130:R131)</f>
        <v>0.44099999999999995</v>
      </c>
      <c r="T129" s="266">
        <f>SUM(T130:T131)</f>
        <v>0</v>
      </c>
      <c r="AR129" s="261" t="s">
        <v>219</v>
      </c>
      <c r="AT129" s="267" t="s">
        <v>285</v>
      </c>
      <c r="AU129" s="267" t="s">
        <v>219</v>
      </c>
      <c r="AY129" s="261" t="s">
        <v>289</v>
      </c>
      <c r="BK129" s="268">
        <f>SUM(BK130:BK131)</f>
        <v>0</v>
      </c>
    </row>
    <row r="130" spans="2:65" s="200" customFormat="1" ht="16.5" customHeight="1" x14ac:dyDescent="0.2">
      <c r="B130" s="271"/>
      <c r="C130" s="272" t="s">
        <v>287</v>
      </c>
      <c r="D130" s="272" t="s">
        <v>292</v>
      </c>
      <c r="E130" s="273" t="s">
        <v>356</v>
      </c>
      <c r="F130" s="274" t="s">
        <v>503</v>
      </c>
      <c r="G130" s="275" t="s">
        <v>155</v>
      </c>
      <c r="H130" s="455">
        <v>98</v>
      </c>
      <c r="I130" s="457"/>
      <c r="J130" s="474">
        <f>ROUND(I130*H130,2)</f>
        <v>0</v>
      </c>
      <c r="K130" s="276"/>
      <c r="L130" s="201"/>
      <c r="M130" s="277" t="s">
        <v>226</v>
      </c>
      <c r="N130" s="278" t="s">
        <v>242</v>
      </c>
      <c r="O130" s="279">
        <v>3.5999999999999997E-2</v>
      </c>
      <c r="P130" s="279">
        <f>O130*H130</f>
        <v>3.5279999999999996</v>
      </c>
      <c r="Q130" s="279">
        <v>0</v>
      </c>
      <c r="R130" s="279">
        <f>Q130*H130</f>
        <v>0</v>
      </c>
      <c r="S130" s="279">
        <v>0</v>
      </c>
      <c r="T130" s="280">
        <f>S130*H130</f>
        <v>0</v>
      </c>
      <c r="AR130" s="281" t="s">
        <v>317</v>
      </c>
      <c r="AT130" s="281" t="s">
        <v>292</v>
      </c>
      <c r="AU130" s="281" t="s">
        <v>301</v>
      </c>
      <c r="AY130" s="193" t="s">
        <v>289</v>
      </c>
      <c r="BE130" s="282">
        <f>IF(N130="základní",J130,0)</f>
        <v>0</v>
      </c>
      <c r="BF130" s="282">
        <f>IF(N130="snížená",J130,0)</f>
        <v>0</v>
      </c>
      <c r="BG130" s="282">
        <f>IF(N130="zákl. přenesená",J130,0)</f>
        <v>0</v>
      </c>
      <c r="BH130" s="282">
        <f>IF(N130="sníž. přenesená",J130,0)</f>
        <v>0</v>
      </c>
      <c r="BI130" s="282">
        <f>IF(N130="nulová",J130,0)</f>
        <v>0</v>
      </c>
      <c r="BJ130" s="193" t="s">
        <v>287</v>
      </c>
      <c r="BK130" s="282">
        <f>ROUND(I130*H130,2)</f>
        <v>0</v>
      </c>
      <c r="BL130" s="193" t="s">
        <v>317</v>
      </c>
      <c r="BM130" s="281" t="s">
        <v>504</v>
      </c>
    </row>
    <row r="131" spans="2:65" s="200" customFormat="1" ht="16.5" customHeight="1" x14ac:dyDescent="0.2">
      <c r="B131" s="271"/>
      <c r="C131" s="283" t="s">
        <v>219</v>
      </c>
      <c r="D131" s="283" t="s">
        <v>326</v>
      </c>
      <c r="E131" s="284" t="s">
        <v>359</v>
      </c>
      <c r="F131" s="285" t="s">
        <v>505</v>
      </c>
      <c r="G131" s="286" t="s">
        <v>155</v>
      </c>
      <c r="H131" s="456">
        <v>98</v>
      </c>
      <c r="I131" s="459"/>
      <c r="J131" s="475">
        <f>ROUND(I131*H131,2)</f>
        <v>0</v>
      </c>
      <c r="K131" s="287"/>
      <c r="L131" s="288"/>
      <c r="M131" s="289" t="s">
        <v>226</v>
      </c>
      <c r="N131" s="290" t="s">
        <v>242</v>
      </c>
      <c r="O131" s="279">
        <v>0</v>
      </c>
      <c r="P131" s="279">
        <f>O131*H131</f>
        <v>0</v>
      </c>
      <c r="Q131" s="279">
        <v>4.4999999999999997E-3</v>
      </c>
      <c r="R131" s="279">
        <f>Q131*H131</f>
        <v>0.44099999999999995</v>
      </c>
      <c r="S131" s="279">
        <v>0</v>
      </c>
      <c r="T131" s="280">
        <f>S131*H131</f>
        <v>0</v>
      </c>
      <c r="AR131" s="281" t="s">
        <v>329</v>
      </c>
      <c r="AT131" s="281" t="s">
        <v>326</v>
      </c>
      <c r="AU131" s="281" t="s">
        <v>301</v>
      </c>
      <c r="AY131" s="193" t="s">
        <v>289</v>
      </c>
      <c r="BE131" s="282">
        <f>IF(N131="základní",J131,0)</f>
        <v>0</v>
      </c>
      <c r="BF131" s="282">
        <f>IF(N131="snížená",J131,0)</f>
        <v>0</v>
      </c>
      <c r="BG131" s="282">
        <f>IF(N131="zákl. přenesená",J131,0)</f>
        <v>0</v>
      </c>
      <c r="BH131" s="282">
        <f>IF(N131="sníž. přenesená",J131,0)</f>
        <v>0</v>
      </c>
      <c r="BI131" s="282">
        <f>IF(N131="nulová",J131,0)</f>
        <v>0</v>
      </c>
      <c r="BJ131" s="193" t="s">
        <v>287</v>
      </c>
      <c r="BK131" s="282">
        <f>ROUND(I131*H131,2)</f>
        <v>0</v>
      </c>
      <c r="BL131" s="193" t="s">
        <v>317</v>
      </c>
      <c r="BM131" s="281" t="s">
        <v>506</v>
      </c>
    </row>
    <row r="132" spans="2:65" s="259" customFormat="1" ht="22.9" customHeight="1" x14ac:dyDescent="0.2">
      <c r="B132" s="260"/>
      <c r="D132" s="261" t="s">
        <v>285</v>
      </c>
      <c r="E132" s="269" t="s">
        <v>507</v>
      </c>
      <c r="F132" s="269" t="s">
        <v>508</v>
      </c>
      <c r="J132" s="270">
        <f>SUM(J133:J135)</f>
        <v>0</v>
      </c>
      <c r="L132" s="260"/>
      <c r="M132" s="264"/>
      <c r="P132" s="265">
        <f>P133+SUM(P134:P136)+P142</f>
        <v>214.482</v>
      </c>
      <c r="R132" s="265">
        <f>R133+SUM(R134:R136)+R142</f>
        <v>5.9299999999999999E-2</v>
      </c>
      <c r="T132" s="266">
        <f>T133+SUM(T134:T136)+T142</f>
        <v>0.19104000000000002</v>
      </c>
      <c r="AR132" s="261" t="s">
        <v>219</v>
      </c>
      <c r="AT132" s="267" t="s">
        <v>285</v>
      </c>
      <c r="AU132" s="267" t="s">
        <v>287</v>
      </c>
      <c r="AY132" s="261" t="s">
        <v>289</v>
      </c>
      <c r="BK132" s="268">
        <f>BK133+SUM(BK134:BK136)+BK142</f>
        <v>0</v>
      </c>
    </row>
    <row r="133" spans="2:65" s="200" customFormat="1" ht="33" customHeight="1" x14ac:dyDescent="0.2">
      <c r="B133" s="271"/>
      <c r="C133" s="272" t="s">
        <v>301</v>
      </c>
      <c r="D133" s="272" t="s">
        <v>292</v>
      </c>
      <c r="E133" s="273" t="s">
        <v>509</v>
      </c>
      <c r="F133" s="274" t="s">
        <v>510</v>
      </c>
      <c r="G133" s="275" t="s">
        <v>295</v>
      </c>
      <c r="H133" s="455">
        <v>597</v>
      </c>
      <c r="I133" s="457"/>
      <c r="J133" s="474">
        <f>ROUND(I133*H133,2)</f>
        <v>0</v>
      </c>
      <c r="K133" s="276"/>
      <c r="L133" s="201"/>
      <c r="M133" s="277" t="s">
        <v>226</v>
      </c>
      <c r="N133" s="278" t="s">
        <v>242</v>
      </c>
      <c r="O133" s="279">
        <v>0.03</v>
      </c>
      <c r="P133" s="279">
        <f>O133*H133</f>
        <v>17.91</v>
      </c>
      <c r="Q133" s="279">
        <v>0</v>
      </c>
      <c r="R133" s="279">
        <f>Q133*H133</f>
        <v>0</v>
      </c>
      <c r="S133" s="279">
        <v>3.2000000000000003E-4</v>
      </c>
      <c r="T133" s="280">
        <f>S133*H133</f>
        <v>0.19104000000000002</v>
      </c>
      <c r="AR133" s="281" t="s">
        <v>317</v>
      </c>
      <c r="AT133" s="281" t="s">
        <v>292</v>
      </c>
      <c r="AU133" s="281" t="s">
        <v>219</v>
      </c>
      <c r="AY133" s="193" t="s">
        <v>289</v>
      </c>
      <c r="BE133" s="282">
        <f>IF(N133="základní",J133,0)</f>
        <v>0</v>
      </c>
      <c r="BF133" s="282">
        <f>IF(N133="snížená",J133,0)</f>
        <v>0</v>
      </c>
      <c r="BG133" s="282">
        <f>IF(N133="zákl. přenesená",J133,0)</f>
        <v>0</v>
      </c>
      <c r="BH133" s="282">
        <f>IF(N133="sníž. přenesená",J133,0)</f>
        <v>0</v>
      </c>
      <c r="BI133" s="282">
        <f>IF(N133="nulová",J133,0)</f>
        <v>0</v>
      </c>
      <c r="BJ133" s="193" t="s">
        <v>287</v>
      </c>
      <c r="BK133" s="282">
        <f>ROUND(I133*H133,2)</f>
        <v>0</v>
      </c>
      <c r="BL133" s="193" t="s">
        <v>317</v>
      </c>
      <c r="BM133" s="281" t="s">
        <v>511</v>
      </c>
    </row>
    <row r="134" spans="2:65" s="200" customFormat="1" ht="24.2" customHeight="1" x14ac:dyDescent="0.2">
      <c r="B134" s="271"/>
      <c r="C134" s="272" t="s">
        <v>296</v>
      </c>
      <c r="D134" s="272" t="s">
        <v>292</v>
      </c>
      <c r="E134" s="273" t="s">
        <v>512</v>
      </c>
      <c r="F134" s="274" t="s">
        <v>513</v>
      </c>
      <c r="G134" s="275" t="s">
        <v>295</v>
      </c>
      <c r="H134" s="455">
        <v>624</v>
      </c>
      <c r="I134" s="457"/>
      <c r="J134" s="474">
        <f>ROUND(I134*H134,2)</f>
        <v>0</v>
      </c>
      <c r="K134" s="276"/>
      <c r="L134" s="201"/>
      <c r="M134" s="277" t="s">
        <v>226</v>
      </c>
      <c r="N134" s="278" t="s">
        <v>242</v>
      </c>
      <c r="O134" s="279">
        <v>0.1</v>
      </c>
      <c r="P134" s="279">
        <f>O134*H134</f>
        <v>62.400000000000006</v>
      </c>
      <c r="Q134" s="279">
        <v>0</v>
      </c>
      <c r="R134" s="279">
        <f>Q134*H134</f>
        <v>0</v>
      </c>
      <c r="S134" s="279">
        <v>0</v>
      </c>
      <c r="T134" s="280">
        <f>S134*H134</f>
        <v>0</v>
      </c>
      <c r="AR134" s="281" t="s">
        <v>317</v>
      </c>
      <c r="AT134" s="281" t="s">
        <v>292</v>
      </c>
      <c r="AU134" s="281" t="s">
        <v>219</v>
      </c>
      <c r="AY134" s="193" t="s">
        <v>289</v>
      </c>
      <c r="BE134" s="282">
        <f>IF(N134="základní",J134,0)</f>
        <v>0</v>
      </c>
      <c r="BF134" s="282">
        <f>IF(N134="snížená",J134,0)</f>
        <v>0</v>
      </c>
      <c r="BG134" s="282">
        <f>IF(N134="zákl. přenesená",J134,0)</f>
        <v>0</v>
      </c>
      <c r="BH134" s="282">
        <f>IF(N134="sníž. přenesená",J134,0)</f>
        <v>0</v>
      </c>
      <c r="BI134" s="282">
        <f>IF(N134="nulová",J134,0)</f>
        <v>0</v>
      </c>
      <c r="BJ134" s="193" t="s">
        <v>287</v>
      </c>
      <c r="BK134" s="282">
        <f>ROUND(I134*H134,2)</f>
        <v>0</v>
      </c>
      <c r="BL134" s="193" t="s">
        <v>317</v>
      </c>
      <c r="BM134" s="281" t="s">
        <v>514</v>
      </c>
    </row>
    <row r="135" spans="2:65" s="200" customFormat="1" ht="21.75" customHeight="1" x14ac:dyDescent="0.2">
      <c r="B135" s="271"/>
      <c r="C135" s="283" t="s">
        <v>308</v>
      </c>
      <c r="D135" s="283" t="s">
        <v>326</v>
      </c>
      <c r="E135" s="284" t="s">
        <v>515</v>
      </c>
      <c r="F135" s="285" t="s">
        <v>516</v>
      </c>
      <c r="G135" s="286" t="s">
        <v>295</v>
      </c>
      <c r="H135" s="456">
        <v>624</v>
      </c>
      <c r="I135" s="459"/>
      <c r="J135" s="475">
        <f>ROUND(I135*H135,2)</f>
        <v>0</v>
      </c>
      <c r="K135" s="287"/>
      <c r="L135" s="288"/>
      <c r="M135" s="289" t="s">
        <v>226</v>
      </c>
      <c r="N135" s="290" t="s">
        <v>242</v>
      </c>
      <c r="O135" s="279">
        <v>0</v>
      </c>
      <c r="P135" s="279">
        <f>O135*H135</f>
        <v>0</v>
      </c>
      <c r="Q135" s="279">
        <v>6.9999999999999994E-5</v>
      </c>
      <c r="R135" s="279">
        <f>Q135*H135</f>
        <v>4.3679999999999997E-2</v>
      </c>
      <c r="S135" s="279">
        <v>0</v>
      </c>
      <c r="T135" s="280">
        <f>S135*H135</f>
        <v>0</v>
      </c>
      <c r="AR135" s="281" t="s">
        <v>329</v>
      </c>
      <c r="AT135" s="281" t="s">
        <v>326</v>
      </c>
      <c r="AU135" s="281" t="s">
        <v>219</v>
      </c>
      <c r="AY135" s="193" t="s">
        <v>289</v>
      </c>
      <c r="BE135" s="282">
        <f>IF(N135="základní",J135,0)</f>
        <v>0</v>
      </c>
      <c r="BF135" s="282">
        <f>IF(N135="snížená",J135,0)</f>
        <v>0</v>
      </c>
      <c r="BG135" s="282">
        <f>IF(N135="zákl. přenesená",J135,0)</f>
        <v>0</v>
      </c>
      <c r="BH135" s="282">
        <f>IF(N135="sníž. přenesená",J135,0)</f>
        <v>0</v>
      </c>
      <c r="BI135" s="282">
        <f>IF(N135="nulová",J135,0)</f>
        <v>0</v>
      </c>
      <c r="BJ135" s="193" t="s">
        <v>287</v>
      </c>
      <c r="BK135" s="282">
        <f>ROUND(I135*H135,2)</f>
        <v>0</v>
      </c>
      <c r="BL135" s="193" t="s">
        <v>317</v>
      </c>
      <c r="BM135" s="281" t="s">
        <v>517</v>
      </c>
    </row>
    <row r="136" spans="2:65" s="259" customFormat="1" ht="20.85" customHeight="1" x14ac:dyDescent="0.2">
      <c r="B136" s="260"/>
      <c r="D136" s="261" t="s">
        <v>285</v>
      </c>
      <c r="E136" s="269" t="s">
        <v>518</v>
      </c>
      <c r="F136" s="269" t="s">
        <v>519</v>
      </c>
      <c r="J136" s="270">
        <f>BK136</f>
        <v>0</v>
      </c>
      <c r="L136" s="260"/>
      <c r="M136" s="264"/>
      <c r="P136" s="265">
        <f>SUM(P137:P141)</f>
        <v>14.476000000000001</v>
      </c>
      <c r="R136" s="265">
        <f>SUM(R137:R141)</f>
        <v>1.3420000000000001E-2</v>
      </c>
      <c r="T136" s="266">
        <f>SUM(T137:T141)</f>
        <v>0</v>
      </c>
      <c r="AR136" s="261" t="s">
        <v>219</v>
      </c>
      <c r="AT136" s="267" t="s">
        <v>285</v>
      </c>
      <c r="AU136" s="267" t="s">
        <v>219</v>
      </c>
      <c r="AY136" s="261" t="s">
        <v>289</v>
      </c>
      <c r="BK136" s="268">
        <f>SUM(BK137:BK141)</f>
        <v>0</v>
      </c>
    </row>
    <row r="137" spans="2:65" s="200" customFormat="1" ht="21.75" customHeight="1" x14ac:dyDescent="0.2">
      <c r="B137" s="271"/>
      <c r="C137" s="272" t="s">
        <v>314</v>
      </c>
      <c r="D137" s="272" t="s">
        <v>292</v>
      </c>
      <c r="E137" s="273" t="s">
        <v>520</v>
      </c>
      <c r="F137" s="274" t="s">
        <v>521</v>
      </c>
      <c r="G137" s="275" t="s">
        <v>295</v>
      </c>
      <c r="H137" s="455">
        <v>121</v>
      </c>
      <c r="I137" s="457"/>
      <c r="J137" s="474">
        <f>ROUND(I137*H137,2)</f>
        <v>0</v>
      </c>
      <c r="K137" s="276"/>
      <c r="L137" s="201"/>
      <c r="M137" s="277" t="s">
        <v>226</v>
      </c>
      <c r="N137" s="278" t="s">
        <v>242</v>
      </c>
      <c r="O137" s="279">
        <v>0.04</v>
      </c>
      <c r="P137" s="279">
        <f>O137*H137</f>
        <v>4.84</v>
      </c>
      <c r="Q137" s="279">
        <v>0</v>
      </c>
      <c r="R137" s="279">
        <f>Q137*H137</f>
        <v>0</v>
      </c>
      <c r="S137" s="279">
        <v>0</v>
      </c>
      <c r="T137" s="280">
        <f>S137*H137</f>
        <v>0</v>
      </c>
      <c r="AR137" s="281" t="s">
        <v>317</v>
      </c>
      <c r="AT137" s="281" t="s">
        <v>292</v>
      </c>
      <c r="AU137" s="281" t="s">
        <v>301</v>
      </c>
      <c r="AY137" s="193" t="s">
        <v>289</v>
      </c>
      <c r="BE137" s="282">
        <f>IF(N137="základní",J137,0)</f>
        <v>0</v>
      </c>
      <c r="BF137" s="282">
        <f>IF(N137="snížená",J137,0)</f>
        <v>0</v>
      </c>
      <c r="BG137" s="282">
        <f>IF(N137="zákl. přenesená",J137,0)</f>
        <v>0</v>
      </c>
      <c r="BH137" s="282">
        <f>IF(N137="sníž. přenesená",J137,0)</f>
        <v>0</v>
      </c>
      <c r="BI137" s="282">
        <f>IF(N137="nulová",J137,0)</f>
        <v>0</v>
      </c>
      <c r="BJ137" s="193" t="s">
        <v>287</v>
      </c>
      <c r="BK137" s="282">
        <f>ROUND(I137*H137,2)</f>
        <v>0</v>
      </c>
      <c r="BL137" s="193" t="s">
        <v>317</v>
      </c>
      <c r="BM137" s="281" t="s">
        <v>522</v>
      </c>
    </row>
    <row r="138" spans="2:65" s="200" customFormat="1" ht="37.9" customHeight="1" x14ac:dyDescent="0.2">
      <c r="B138" s="271"/>
      <c r="C138" s="283" t="s">
        <v>321</v>
      </c>
      <c r="D138" s="283" t="s">
        <v>326</v>
      </c>
      <c r="E138" s="284" t="s">
        <v>523</v>
      </c>
      <c r="F138" s="285" t="s">
        <v>524</v>
      </c>
      <c r="G138" s="286" t="s">
        <v>295</v>
      </c>
      <c r="H138" s="456">
        <v>121</v>
      </c>
      <c r="I138" s="459"/>
      <c r="J138" s="475">
        <f>ROUND(I138*H138,2)</f>
        <v>0</v>
      </c>
      <c r="K138" s="287"/>
      <c r="L138" s="288"/>
      <c r="M138" s="289" t="s">
        <v>226</v>
      </c>
      <c r="N138" s="290" t="s">
        <v>242</v>
      </c>
      <c r="O138" s="279">
        <v>0</v>
      </c>
      <c r="P138" s="279">
        <f>O138*H138</f>
        <v>0</v>
      </c>
      <c r="Q138" s="279">
        <v>1E-4</v>
      </c>
      <c r="R138" s="279">
        <f>Q138*H138</f>
        <v>1.2100000000000001E-2</v>
      </c>
      <c r="S138" s="279">
        <v>0</v>
      </c>
      <c r="T138" s="280">
        <f>S138*H138</f>
        <v>0</v>
      </c>
      <c r="AR138" s="281" t="s">
        <v>329</v>
      </c>
      <c r="AT138" s="281" t="s">
        <v>326</v>
      </c>
      <c r="AU138" s="281" t="s">
        <v>301</v>
      </c>
      <c r="AY138" s="193" t="s">
        <v>289</v>
      </c>
      <c r="BE138" s="282">
        <f>IF(N138="základní",J138,0)</f>
        <v>0</v>
      </c>
      <c r="BF138" s="282">
        <f>IF(N138="snížená",J138,0)</f>
        <v>0</v>
      </c>
      <c r="BG138" s="282">
        <f>IF(N138="zákl. přenesená",J138,0)</f>
        <v>0</v>
      </c>
      <c r="BH138" s="282">
        <f>IF(N138="sníž. přenesená",J138,0)</f>
        <v>0</v>
      </c>
      <c r="BI138" s="282">
        <f>IF(N138="nulová",J138,0)</f>
        <v>0</v>
      </c>
      <c r="BJ138" s="193" t="s">
        <v>287</v>
      </c>
      <c r="BK138" s="282">
        <f>ROUND(I138*H138,2)</f>
        <v>0</v>
      </c>
      <c r="BL138" s="193" t="s">
        <v>317</v>
      </c>
      <c r="BM138" s="281" t="s">
        <v>525</v>
      </c>
    </row>
    <row r="139" spans="2:65" s="200" customFormat="1" ht="24.2" customHeight="1" x14ac:dyDescent="0.2">
      <c r="B139" s="271"/>
      <c r="C139" s="272" t="s">
        <v>325</v>
      </c>
      <c r="D139" s="272" t="s">
        <v>292</v>
      </c>
      <c r="E139" s="273" t="s">
        <v>526</v>
      </c>
      <c r="F139" s="274" t="s">
        <v>527</v>
      </c>
      <c r="G139" s="275" t="s">
        <v>155</v>
      </c>
      <c r="H139" s="455">
        <v>7</v>
      </c>
      <c r="I139" s="457"/>
      <c r="J139" s="474">
        <f>ROUND(I139*H139,2)</f>
        <v>0</v>
      </c>
      <c r="K139" s="276"/>
      <c r="L139" s="201"/>
      <c r="M139" s="277" t="s">
        <v>226</v>
      </c>
      <c r="N139" s="278" t="s">
        <v>242</v>
      </c>
      <c r="O139" s="279">
        <v>1.26</v>
      </c>
      <c r="P139" s="279">
        <f>O139*H139</f>
        <v>8.82</v>
      </c>
      <c r="Q139" s="279">
        <v>0</v>
      </c>
      <c r="R139" s="279">
        <f>Q139*H139</f>
        <v>0</v>
      </c>
      <c r="S139" s="279">
        <v>0</v>
      </c>
      <c r="T139" s="280">
        <f>S139*H139</f>
        <v>0</v>
      </c>
      <c r="AR139" s="281" t="s">
        <v>317</v>
      </c>
      <c r="AT139" s="281" t="s">
        <v>292</v>
      </c>
      <c r="AU139" s="281" t="s">
        <v>301</v>
      </c>
      <c r="AY139" s="193" t="s">
        <v>289</v>
      </c>
      <c r="BE139" s="282">
        <f>IF(N139="základní",J139,0)</f>
        <v>0</v>
      </c>
      <c r="BF139" s="282">
        <f>IF(N139="snížená",J139,0)</f>
        <v>0</v>
      </c>
      <c r="BG139" s="282">
        <f>IF(N139="zákl. přenesená",J139,0)</f>
        <v>0</v>
      </c>
      <c r="BH139" s="282">
        <f>IF(N139="sníž. přenesená",J139,0)</f>
        <v>0</v>
      </c>
      <c r="BI139" s="282">
        <f>IF(N139="nulová",J139,0)</f>
        <v>0</v>
      </c>
      <c r="BJ139" s="193" t="s">
        <v>287</v>
      </c>
      <c r="BK139" s="282">
        <f>ROUND(I139*H139,2)</f>
        <v>0</v>
      </c>
      <c r="BL139" s="193" t="s">
        <v>317</v>
      </c>
      <c r="BM139" s="281" t="s">
        <v>528</v>
      </c>
    </row>
    <row r="140" spans="2:65" s="200" customFormat="1" ht="16.5" customHeight="1" x14ac:dyDescent="0.2">
      <c r="B140" s="271"/>
      <c r="C140" s="272" t="s">
        <v>331</v>
      </c>
      <c r="D140" s="272" t="s">
        <v>292</v>
      </c>
      <c r="E140" s="273" t="s">
        <v>529</v>
      </c>
      <c r="F140" s="274" t="s">
        <v>530</v>
      </c>
      <c r="G140" s="275" t="s">
        <v>295</v>
      </c>
      <c r="H140" s="455">
        <v>12</v>
      </c>
      <c r="I140" s="457"/>
      <c r="J140" s="474">
        <f>ROUND(I140*H140,2)</f>
        <v>0</v>
      </c>
      <c r="K140" s="276"/>
      <c r="L140" s="201"/>
      <c r="M140" s="277" t="s">
        <v>226</v>
      </c>
      <c r="N140" s="278" t="s">
        <v>242</v>
      </c>
      <c r="O140" s="279">
        <v>6.8000000000000005E-2</v>
      </c>
      <c r="P140" s="279">
        <f>O140*H140</f>
        <v>0.81600000000000006</v>
      </c>
      <c r="Q140" s="279">
        <v>0</v>
      </c>
      <c r="R140" s="279">
        <f>Q140*H140</f>
        <v>0</v>
      </c>
      <c r="S140" s="279">
        <v>0</v>
      </c>
      <c r="T140" s="280">
        <f>S140*H140</f>
        <v>0</v>
      </c>
      <c r="AR140" s="281" t="s">
        <v>317</v>
      </c>
      <c r="AT140" s="281" t="s">
        <v>292</v>
      </c>
      <c r="AU140" s="281" t="s">
        <v>301</v>
      </c>
      <c r="AY140" s="193" t="s">
        <v>289</v>
      </c>
      <c r="BE140" s="282">
        <f>IF(N140="základní",J140,0)</f>
        <v>0</v>
      </c>
      <c r="BF140" s="282">
        <f>IF(N140="snížená",J140,0)</f>
        <v>0</v>
      </c>
      <c r="BG140" s="282">
        <f>IF(N140="zákl. přenesená",J140,0)</f>
        <v>0</v>
      </c>
      <c r="BH140" s="282">
        <f>IF(N140="sníž. přenesená",J140,0)</f>
        <v>0</v>
      </c>
      <c r="BI140" s="282">
        <f>IF(N140="nulová",J140,0)</f>
        <v>0</v>
      </c>
      <c r="BJ140" s="193" t="s">
        <v>287</v>
      </c>
      <c r="BK140" s="282">
        <f>ROUND(I140*H140,2)</f>
        <v>0</v>
      </c>
      <c r="BL140" s="193" t="s">
        <v>317</v>
      </c>
      <c r="BM140" s="281" t="s">
        <v>531</v>
      </c>
    </row>
    <row r="141" spans="2:65" s="200" customFormat="1" ht="16.5" customHeight="1" x14ac:dyDescent="0.2">
      <c r="B141" s="271"/>
      <c r="C141" s="283" t="s">
        <v>335</v>
      </c>
      <c r="D141" s="283" t="s">
        <v>326</v>
      </c>
      <c r="E141" s="284" t="s">
        <v>532</v>
      </c>
      <c r="F141" s="285" t="s">
        <v>533</v>
      </c>
      <c r="G141" s="286" t="s">
        <v>295</v>
      </c>
      <c r="H141" s="456">
        <v>12</v>
      </c>
      <c r="I141" s="459"/>
      <c r="J141" s="475">
        <f>ROUND(I141*H141,2)</f>
        <v>0</v>
      </c>
      <c r="K141" s="287"/>
      <c r="L141" s="288"/>
      <c r="M141" s="289" t="s">
        <v>226</v>
      </c>
      <c r="N141" s="290" t="s">
        <v>242</v>
      </c>
      <c r="O141" s="279">
        <v>0</v>
      </c>
      <c r="P141" s="279">
        <f>O141*H141</f>
        <v>0</v>
      </c>
      <c r="Q141" s="279">
        <v>1.1E-4</v>
      </c>
      <c r="R141" s="279">
        <f>Q141*H141</f>
        <v>1.32E-3</v>
      </c>
      <c r="S141" s="279">
        <v>0</v>
      </c>
      <c r="T141" s="280">
        <f>S141*H141</f>
        <v>0</v>
      </c>
      <c r="AR141" s="281" t="s">
        <v>329</v>
      </c>
      <c r="AT141" s="281" t="s">
        <v>326</v>
      </c>
      <c r="AU141" s="281" t="s">
        <v>301</v>
      </c>
      <c r="AY141" s="193" t="s">
        <v>289</v>
      </c>
      <c r="BE141" s="282">
        <f>IF(N141="základní",J141,0)</f>
        <v>0</v>
      </c>
      <c r="BF141" s="282">
        <f>IF(N141="snížená",J141,0)</f>
        <v>0</v>
      </c>
      <c r="BG141" s="282">
        <f>IF(N141="zákl. přenesená",J141,0)</f>
        <v>0</v>
      </c>
      <c r="BH141" s="282">
        <f>IF(N141="sníž. přenesená",J141,0)</f>
        <v>0</v>
      </c>
      <c r="BI141" s="282">
        <f>IF(N141="nulová",J141,0)</f>
        <v>0</v>
      </c>
      <c r="BJ141" s="193" t="s">
        <v>287</v>
      </c>
      <c r="BK141" s="282">
        <f>ROUND(I141*H141,2)</f>
        <v>0</v>
      </c>
      <c r="BL141" s="193" t="s">
        <v>317</v>
      </c>
      <c r="BM141" s="281" t="s">
        <v>534</v>
      </c>
    </row>
    <row r="142" spans="2:65" s="259" customFormat="1" ht="20.85" customHeight="1" x14ac:dyDescent="0.2">
      <c r="B142" s="260"/>
      <c r="D142" s="261" t="s">
        <v>285</v>
      </c>
      <c r="E142" s="269" t="s">
        <v>535</v>
      </c>
      <c r="F142" s="269" t="s">
        <v>536</v>
      </c>
      <c r="J142" s="270">
        <f>SUM(J143:J158)</f>
        <v>0</v>
      </c>
      <c r="L142" s="260"/>
      <c r="M142" s="264"/>
      <c r="P142" s="265">
        <f>SUM(P143:P155)</f>
        <v>119.696</v>
      </c>
      <c r="R142" s="265">
        <f>SUM(R143:R155)</f>
        <v>2.2000000000000001E-3</v>
      </c>
      <c r="T142" s="266">
        <f>SUM(T143:T155)</f>
        <v>0</v>
      </c>
      <c r="AR142" s="261" t="s">
        <v>219</v>
      </c>
      <c r="AT142" s="267" t="s">
        <v>285</v>
      </c>
      <c r="AU142" s="267" t="s">
        <v>219</v>
      </c>
      <c r="AY142" s="261" t="s">
        <v>289</v>
      </c>
      <c r="BK142" s="268">
        <f>SUM(BK143:BK155)</f>
        <v>0</v>
      </c>
    </row>
    <row r="143" spans="2:65" s="200" customFormat="1" ht="21.75" customHeight="1" x14ac:dyDescent="0.2">
      <c r="B143" s="271"/>
      <c r="C143" s="272" t="s">
        <v>339</v>
      </c>
      <c r="D143" s="272" t="s">
        <v>292</v>
      </c>
      <c r="E143" s="273" t="s">
        <v>520</v>
      </c>
      <c r="F143" s="274" t="s">
        <v>521</v>
      </c>
      <c r="G143" s="275" t="s">
        <v>295</v>
      </c>
      <c r="H143" s="455">
        <v>2010</v>
      </c>
      <c r="I143" s="457"/>
      <c r="J143" s="474">
        <f t="shared" ref="J143:J155" si="0">ROUND(I143*H143,2)</f>
        <v>0</v>
      </c>
      <c r="K143" s="276"/>
      <c r="L143" s="201"/>
      <c r="M143" s="277" t="s">
        <v>226</v>
      </c>
      <c r="N143" s="278" t="s">
        <v>242</v>
      </c>
      <c r="O143" s="279">
        <v>0.04</v>
      </c>
      <c r="P143" s="279">
        <f t="shared" ref="P143:P155" si="1">O143*H143</f>
        <v>80.400000000000006</v>
      </c>
      <c r="Q143" s="279">
        <v>0</v>
      </c>
      <c r="R143" s="279">
        <f t="shared" ref="R143:R155" si="2">Q143*H143</f>
        <v>0</v>
      </c>
      <c r="S143" s="279">
        <v>0</v>
      </c>
      <c r="T143" s="280">
        <f t="shared" ref="T143:T155" si="3">S143*H143</f>
        <v>0</v>
      </c>
      <c r="AR143" s="281" t="s">
        <v>317</v>
      </c>
      <c r="AT143" s="281" t="s">
        <v>292</v>
      </c>
      <c r="AU143" s="281" t="s">
        <v>301</v>
      </c>
      <c r="AY143" s="193" t="s">
        <v>289</v>
      </c>
      <c r="BE143" s="282">
        <f t="shared" ref="BE143:BE155" si="4">IF(N143="základní",J143,0)</f>
        <v>0</v>
      </c>
      <c r="BF143" s="282">
        <f t="shared" ref="BF143:BF155" si="5">IF(N143="snížená",J143,0)</f>
        <v>0</v>
      </c>
      <c r="BG143" s="282">
        <f t="shared" ref="BG143:BG155" si="6">IF(N143="zákl. přenesená",J143,0)</f>
        <v>0</v>
      </c>
      <c r="BH143" s="282">
        <f t="shared" ref="BH143:BH155" si="7">IF(N143="sníž. přenesená",J143,0)</f>
        <v>0</v>
      </c>
      <c r="BI143" s="282">
        <f t="shared" ref="BI143:BI155" si="8">IF(N143="nulová",J143,0)</f>
        <v>0</v>
      </c>
      <c r="BJ143" s="193" t="s">
        <v>287</v>
      </c>
      <c r="BK143" s="282">
        <f t="shared" ref="BK143:BK155" si="9">ROUND(I143*H143,2)</f>
        <v>0</v>
      </c>
      <c r="BL143" s="193" t="s">
        <v>317</v>
      </c>
      <c r="BM143" s="281" t="s">
        <v>537</v>
      </c>
    </row>
    <row r="144" spans="2:65" s="200" customFormat="1" ht="24" customHeight="1" x14ac:dyDescent="0.2">
      <c r="B144" s="271"/>
      <c r="C144" s="283" t="s">
        <v>343</v>
      </c>
      <c r="D144" s="283" t="s">
        <v>326</v>
      </c>
      <c r="E144" s="284" t="s">
        <v>538</v>
      </c>
      <c r="F144" s="285" t="s">
        <v>690</v>
      </c>
      <c r="G144" s="286" t="s">
        <v>295</v>
      </c>
      <c r="H144" s="456">
        <v>2010</v>
      </c>
      <c r="I144" s="459"/>
      <c r="J144" s="475">
        <f t="shared" si="0"/>
        <v>0</v>
      </c>
      <c r="K144" s="287"/>
      <c r="L144" s="288"/>
      <c r="M144" s="289" t="s">
        <v>226</v>
      </c>
      <c r="N144" s="290" t="s">
        <v>242</v>
      </c>
      <c r="O144" s="279">
        <v>0</v>
      </c>
      <c r="P144" s="279">
        <f t="shared" si="1"/>
        <v>0</v>
      </c>
      <c r="Q144" s="279">
        <v>0</v>
      </c>
      <c r="R144" s="279">
        <f t="shared" si="2"/>
        <v>0</v>
      </c>
      <c r="S144" s="279">
        <v>0</v>
      </c>
      <c r="T144" s="280">
        <f t="shared" si="3"/>
        <v>0</v>
      </c>
      <c r="AR144" s="281" t="s">
        <v>329</v>
      </c>
      <c r="AT144" s="281" t="s">
        <v>326</v>
      </c>
      <c r="AU144" s="281" t="s">
        <v>301</v>
      </c>
      <c r="AY144" s="193" t="s">
        <v>289</v>
      </c>
      <c r="BE144" s="282">
        <f t="shared" si="4"/>
        <v>0</v>
      </c>
      <c r="BF144" s="282">
        <f t="shared" si="5"/>
        <v>0</v>
      </c>
      <c r="BG144" s="282">
        <f t="shared" si="6"/>
        <v>0</v>
      </c>
      <c r="BH144" s="282">
        <f t="shared" si="7"/>
        <v>0</v>
      </c>
      <c r="BI144" s="282">
        <f t="shared" si="8"/>
        <v>0</v>
      </c>
      <c r="BJ144" s="193" t="s">
        <v>287</v>
      </c>
      <c r="BK144" s="282">
        <f t="shared" si="9"/>
        <v>0</v>
      </c>
      <c r="BL144" s="193" t="s">
        <v>317</v>
      </c>
      <c r="BM144" s="281" t="s">
        <v>539</v>
      </c>
    </row>
    <row r="145" spans="2:65" s="200" customFormat="1" ht="16.5" customHeight="1" x14ac:dyDescent="0.2">
      <c r="B145" s="271"/>
      <c r="C145" s="272" t="s">
        <v>347</v>
      </c>
      <c r="D145" s="272" t="s">
        <v>292</v>
      </c>
      <c r="E145" s="273" t="s">
        <v>540</v>
      </c>
      <c r="F145" s="274" t="s">
        <v>541</v>
      </c>
      <c r="G145" s="275" t="s">
        <v>155</v>
      </c>
      <c r="H145" s="455">
        <v>1</v>
      </c>
      <c r="I145" s="457"/>
      <c r="J145" s="474">
        <f t="shared" si="0"/>
        <v>0</v>
      </c>
      <c r="K145" s="276"/>
      <c r="L145" s="201"/>
      <c r="M145" s="277" t="s">
        <v>226</v>
      </c>
      <c r="N145" s="278" t="s">
        <v>242</v>
      </c>
      <c r="O145" s="279">
        <v>6.1</v>
      </c>
      <c r="P145" s="279">
        <f t="shared" si="1"/>
        <v>6.1</v>
      </c>
      <c r="Q145" s="279">
        <v>0</v>
      </c>
      <c r="R145" s="279">
        <f t="shared" si="2"/>
        <v>0</v>
      </c>
      <c r="S145" s="279">
        <v>0</v>
      </c>
      <c r="T145" s="280">
        <f t="shared" si="3"/>
        <v>0</v>
      </c>
      <c r="AR145" s="281" t="s">
        <v>317</v>
      </c>
      <c r="AT145" s="281" t="s">
        <v>292</v>
      </c>
      <c r="AU145" s="281" t="s">
        <v>301</v>
      </c>
      <c r="AY145" s="193" t="s">
        <v>289</v>
      </c>
      <c r="BE145" s="282">
        <f t="shared" si="4"/>
        <v>0</v>
      </c>
      <c r="BF145" s="282">
        <f t="shared" si="5"/>
        <v>0</v>
      </c>
      <c r="BG145" s="282">
        <f t="shared" si="6"/>
        <v>0</v>
      </c>
      <c r="BH145" s="282">
        <f t="shared" si="7"/>
        <v>0</v>
      </c>
      <c r="BI145" s="282">
        <f t="shared" si="8"/>
        <v>0</v>
      </c>
      <c r="BJ145" s="193" t="s">
        <v>287</v>
      </c>
      <c r="BK145" s="282">
        <f t="shared" si="9"/>
        <v>0</v>
      </c>
      <c r="BL145" s="193" t="s">
        <v>317</v>
      </c>
      <c r="BM145" s="281" t="s">
        <v>542</v>
      </c>
    </row>
    <row r="146" spans="2:65" s="200" customFormat="1" ht="24.2" customHeight="1" x14ac:dyDescent="0.2">
      <c r="B146" s="271"/>
      <c r="C146" s="272" t="s">
        <v>351</v>
      </c>
      <c r="D146" s="272" t="s">
        <v>292</v>
      </c>
      <c r="E146" s="273" t="s">
        <v>543</v>
      </c>
      <c r="F146" s="274" t="s">
        <v>544</v>
      </c>
      <c r="G146" s="275" t="s">
        <v>155</v>
      </c>
      <c r="H146" s="455">
        <v>1</v>
      </c>
      <c r="I146" s="457"/>
      <c r="J146" s="474">
        <f t="shared" si="0"/>
        <v>0</v>
      </c>
      <c r="K146" s="276"/>
      <c r="L146" s="201"/>
      <c r="M146" s="277" t="s">
        <v>226</v>
      </c>
      <c r="N146" s="278" t="s">
        <v>242</v>
      </c>
      <c r="O146" s="279">
        <v>2.2999999999999998</v>
      </c>
      <c r="P146" s="279">
        <f t="shared" si="1"/>
        <v>2.2999999999999998</v>
      </c>
      <c r="Q146" s="279">
        <v>0</v>
      </c>
      <c r="R146" s="279">
        <f t="shared" si="2"/>
        <v>0</v>
      </c>
      <c r="S146" s="279">
        <v>0</v>
      </c>
      <c r="T146" s="280">
        <f t="shared" si="3"/>
        <v>0</v>
      </c>
      <c r="AR146" s="281" t="s">
        <v>317</v>
      </c>
      <c r="AT146" s="281" t="s">
        <v>292</v>
      </c>
      <c r="AU146" s="281" t="s">
        <v>301</v>
      </c>
      <c r="AY146" s="193" t="s">
        <v>289</v>
      </c>
      <c r="BE146" s="282">
        <f t="shared" si="4"/>
        <v>0</v>
      </c>
      <c r="BF146" s="282">
        <f t="shared" si="5"/>
        <v>0</v>
      </c>
      <c r="BG146" s="282">
        <f t="shared" si="6"/>
        <v>0</v>
      </c>
      <c r="BH146" s="282">
        <f t="shared" si="7"/>
        <v>0</v>
      </c>
      <c r="BI146" s="282">
        <f t="shared" si="8"/>
        <v>0</v>
      </c>
      <c r="BJ146" s="193" t="s">
        <v>287</v>
      </c>
      <c r="BK146" s="282">
        <f t="shared" si="9"/>
        <v>0</v>
      </c>
      <c r="BL146" s="193" t="s">
        <v>317</v>
      </c>
      <c r="BM146" s="281" t="s">
        <v>545</v>
      </c>
    </row>
    <row r="147" spans="2:65" s="200" customFormat="1" ht="24.2" customHeight="1" x14ac:dyDescent="0.2">
      <c r="B147" s="271"/>
      <c r="C147" s="283" t="s">
        <v>355</v>
      </c>
      <c r="D147" s="283" t="s">
        <v>326</v>
      </c>
      <c r="E147" s="284" t="s">
        <v>546</v>
      </c>
      <c r="F147" s="285" t="s">
        <v>625</v>
      </c>
      <c r="G147" s="286" t="s">
        <v>155</v>
      </c>
      <c r="H147" s="456">
        <v>1</v>
      </c>
      <c r="I147" s="459"/>
      <c r="J147" s="475">
        <f t="shared" si="0"/>
        <v>0</v>
      </c>
      <c r="K147" s="287"/>
      <c r="L147" s="288"/>
      <c r="M147" s="289" t="s">
        <v>226</v>
      </c>
      <c r="N147" s="290" t="s">
        <v>242</v>
      </c>
      <c r="O147" s="279">
        <v>0</v>
      </c>
      <c r="P147" s="279">
        <f t="shared" si="1"/>
        <v>0</v>
      </c>
      <c r="Q147" s="279">
        <v>0</v>
      </c>
      <c r="R147" s="279">
        <f t="shared" si="2"/>
        <v>0</v>
      </c>
      <c r="S147" s="279">
        <v>0</v>
      </c>
      <c r="T147" s="280">
        <f t="shared" si="3"/>
        <v>0</v>
      </c>
      <c r="AR147" s="281" t="s">
        <v>329</v>
      </c>
      <c r="AT147" s="281" t="s">
        <v>326</v>
      </c>
      <c r="AU147" s="281" t="s">
        <v>301</v>
      </c>
      <c r="AY147" s="193" t="s">
        <v>289</v>
      </c>
      <c r="BE147" s="282">
        <f t="shared" si="4"/>
        <v>0</v>
      </c>
      <c r="BF147" s="282">
        <f t="shared" si="5"/>
        <v>0</v>
      </c>
      <c r="BG147" s="282">
        <f t="shared" si="6"/>
        <v>0</v>
      </c>
      <c r="BH147" s="282">
        <f t="shared" si="7"/>
        <v>0</v>
      </c>
      <c r="BI147" s="282">
        <f t="shared" si="8"/>
        <v>0</v>
      </c>
      <c r="BJ147" s="193" t="s">
        <v>287</v>
      </c>
      <c r="BK147" s="282">
        <f t="shared" si="9"/>
        <v>0</v>
      </c>
      <c r="BL147" s="193" t="s">
        <v>317</v>
      </c>
      <c r="BM147" s="281" t="s">
        <v>547</v>
      </c>
    </row>
    <row r="148" spans="2:65" s="200" customFormat="1" ht="16.5" customHeight="1" x14ac:dyDescent="0.2">
      <c r="B148" s="271"/>
      <c r="C148" s="272" t="s">
        <v>317</v>
      </c>
      <c r="D148" s="272" t="s">
        <v>292</v>
      </c>
      <c r="E148" s="273" t="s">
        <v>548</v>
      </c>
      <c r="F148" s="274" t="s">
        <v>549</v>
      </c>
      <c r="G148" s="275" t="s">
        <v>155</v>
      </c>
      <c r="H148" s="455">
        <v>2</v>
      </c>
      <c r="I148" s="457"/>
      <c r="J148" s="474">
        <f t="shared" si="0"/>
        <v>0</v>
      </c>
      <c r="K148" s="276"/>
      <c r="L148" s="201"/>
      <c r="M148" s="277" t="s">
        <v>226</v>
      </c>
      <c r="N148" s="278" t="s">
        <v>242</v>
      </c>
      <c r="O148" s="279">
        <v>0.15</v>
      </c>
      <c r="P148" s="279">
        <f t="shared" si="1"/>
        <v>0.3</v>
      </c>
      <c r="Q148" s="279">
        <v>0</v>
      </c>
      <c r="R148" s="279">
        <f t="shared" si="2"/>
        <v>0</v>
      </c>
      <c r="S148" s="279">
        <v>0</v>
      </c>
      <c r="T148" s="280">
        <f t="shared" si="3"/>
        <v>0</v>
      </c>
      <c r="AR148" s="281" t="s">
        <v>317</v>
      </c>
      <c r="AT148" s="281" t="s">
        <v>292</v>
      </c>
      <c r="AU148" s="281" t="s">
        <v>301</v>
      </c>
      <c r="AY148" s="193" t="s">
        <v>289</v>
      </c>
      <c r="BE148" s="282">
        <f t="shared" si="4"/>
        <v>0</v>
      </c>
      <c r="BF148" s="282">
        <f t="shared" si="5"/>
        <v>0</v>
      </c>
      <c r="BG148" s="282">
        <f t="shared" si="6"/>
        <v>0</v>
      </c>
      <c r="BH148" s="282">
        <f t="shared" si="7"/>
        <v>0</v>
      </c>
      <c r="BI148" s="282">
        <f t="shared" si="8"/>
        <v>0</v>
      </c>
      <c r="BJ148" s="193" t="s">
        <v>287</v>
      </c>
      <c r="BK148" s="282">
        <f t="shared" si="9"/>
        <v>0</v>
      </c>
      <c r="BL148" s="193" t="s">
        <v>317</v>
      </c>
      <c r="BM148" s="281" t="s">
        <v>550</v>
      </c>
    </row>
    <row r="149" spans="2:65" s="200" customFormat="1" ht="16.5" customHeight="1" x14ac:dyDescent="0.2">
      <c r="B149" s="271"/>
      <c r="C149" s="283" t="s">
        <v>362</v>
      </c>
      <c r="D149" s="283" t="s">
        <v>326</v>
      </c>
      <c r="E149" s="284" t="s">
        <v>551</v>
      </c>
      <c r="F149" s="285" t="s">
        <v>552</v>
      </c>
      <c r="G149" s="286" t="s">
        <v>155</v>
      </c>
      <c r="H149" s="456">
        <v>2</v>
      </c>
      <c r="I149" s="459"/>
      <c r="J149" s="475">
        <f t="shared" si="0"/>
        <v>0</v>
      </c>
      <c r="K149" s="287"/>
      <c r="L149" s="288"/>
      <c r="M149" s="289" t="s">
        <v>226</v>
      </c>
      <c r="N149" s="290" t="s">
        <v>242</v>
      </c>
      <c r="O149" s="279">
        <v>0</v>
      </c>
      <c r="P149" s="279">
        <f t="shared" si="1"/>
        <v>0</v>
      </c>
      <c r="Q149" s="279">
        <v>0</v>
      </c>
      <c r="R149" s="279">
        <f t="shared" si="2"/>
        <v>0</v>
      </c>
      <c r="S149" s="279">
        <v>0</v>
      </c>
      <c r="T149" s="280">
        <f t="shared" si="3"/>
        <v>0</v>
      </c>
      <c r="AR149" s="281" t="s">
        <v>329</v>
      </c>
      <c r="AT149" s="281" t="s">
        <v>326</v>
      </c>
      <c r="AU149" s="281" t="s">
        <v>301</v>
      </c>
      <c r="AY149" s="193" t="s">
        <v>289</v>
      </c>
      <c r="BE149" s="282">
        <f t="shared" si="4"/>
        <v>0</v>
      </c>
      <c r="BF149" s="282">
        <f t="shared" si="5"/>
        <v>0</v>
      </c>
      <c r="BG149" s="282">
        <f t="shared" si="6"/>
        <v>0</v>
      </c>
      <c r="BH149" s="282">
        <f t="shared" si="7"/>
        <v>0</v>
      </c>
      <c r="BI149" s="282">
        <f t="shared" si="8"/>
        <v>0</v>
      </c>
      <c r="BJ149" s="193" t="s">
        <v>287</v>
      </c>
      <c r="BK149" s="282">
        <f t="shared" si="9"/>
        <v>0</v>
      </c>
      <c r="BL149" s="193" t="s">
        <v>317</v>
      </c>
      <c r="BM149" s="281" t="s">
        <v>553</v>
      </c>
    </row>
    <row r="150" spans="2:65" s="200" customFormat="1" ht="16.5" customHeight="1" x14ac:dyDescent="0.2">
      <c r="B150" s="271"/>
      <c r="C150" s="272" t="s">
        <v>366</v>
      </c>
      <c r="D150" s="272" t="s">
        <v>292</v>
      </c>
      <c r="E150" s="273" t="s">
        <v>554</v>
      </c>
      <c r="F150" s="274" t="s">
        <v>555</v>
      </c>
      <c r="G150" s="275" t="s">
        <v>155</v>
      </c>
      <c r="H150" s="455">
        <v>2</v>
      </c>
      <c r="I150" s="457"/>
      <c r="J150" s="474">
        <f t="shared" si="0"/>
        <v>0</v>
      </c>
      <c r="K150" s="276"/>
      <c r="L150" s="201"/>
      <c r="M150" s="277" t="s">
        <v>226</v>
      </c>
      <c r="N150" s="278" t="s">
        <v>242</v>
      </c>
      <c r="O150" s="279">
        <v>4</v>
      </c>
      <c r="P150" s="279">
        <f t="shared" si="1"/>
        <v>8</v>
      </c>
      <c r="Q150" s="279">
        <v>0</v>
      </c>
      <c r="R150" s="279">
        <f t="shared" si="2"/>
        <v>0</v>
      </c>
      <c r="S150" s="279">
        <v>0</v>
      </c>
      <c r="T150" s="280">
        <f t="shared" si="3"/>
        <v>0</v>
      </c>
      <c r="AR150" s="281" t="s">
        <v>317</v>
      </c>
      <c r="AT150" s="281" t="s">
        <v>292</v>
      </c>
      <c r="AU150" s="281" t="s">
        <v>301</v>
      </c>
      <c r="AY150" s="193" t="s">
        <v>289</v>
      </c>
      <c r="BE150" s="282">
        <f t="shared" si="4"/>
        <v>0</v>
      </c>
      <c r="BF150" s="282">
        <f t="shared" si="5"/>
        <v>0</v>
      </c>
      <c r="BG150" s="282">
        <f t="shared" si="6"/>
        <v>0</v>
      </c>
      <c r="BH150" s="282">
        <f t="shared" si="7"/>
        <v>0</v>
      </c>
      <c r="BI150" s="282">
        <f t="shared" si="8"/>
        <v>0</v>
      </c>
      <c r="BJ150" s="193" t="s">
        <v>287</v>
      </c>
      <c r="BK150" s="282">
        <f t="shared" si="9"/>
        <v>0</v>
      </c>
      <c r="BL150" s="193" t="s">
        <v>317</v>
      </c>
      <c r="BM150" s="281" t="s">
        <v>556</v>
      </c>
    </row>
    <row r="151" spans="2:65" s="200" customFormat="1" ht="16.5" customHeight="1" x14ac:dyDescent="0.2">
      <c r="B151" s="271"/>
      <c r="C151" s="283" t="s">
        <v>372</v>
      </c>
      <c r="D151" s="283" t="s">
        <v>326</v>
      </c>
      <c r="E151" s="284" t="s">
        <v>557</v>
      </c>
      <c r="F151" s="285" t="s">
        <v>558</v>
      </c>
      <c r="G151" s="286" t="s">
        <v>155</v>
      </c>
      <c r="H151" s="456">
        <v>2</v>
      </c>
      <c r="I151" s="459"/>
      <c r="J151" s="475">
        <f t="shared" si="0"/>
        <v>0</v>
      </c>
      <c r="K151" s="287"/>
      <c r="L151" s="288"/>
      <c r="M151" s="289" t="s">
        <v>226</v>
      </c>
      <c r="N151" s="290" t="s">
        <v>242</v>
      </c>
      <c r="O151" s="279">
        <v>0</v>
      </c>
      <c r="P151" s="279">
        <f t="shared" si="1"/>
        <v>0</v>
      </c>
      <c r="Q151" s="279">
        <v>1.1000000000000001E-3</v>
      </c>
      <c r="R151" s="279">
        <f t="shared" si="2"/>
        <v>2.2000000000000001E-3</v>
      </c>
      <c r="S151" s="279">
        <v>0</v>
      </c>
      <c r="T151" s="280">
        <f t="shared" si="3"/>
        <v>0</v>
      </c>
      <c r="AR151" s="281" t="s">
        <v>329</v>
      </c>
      <c r="AT151" s="281" t="s">
        <v>326</v>
      </c>
      <c r="AU151" s="281" t="s">
        <v>301</v>
      </c>
      <c r="AY151" s="193" t="s">
        <v>289</v>
      </c>
      <c r="BE151" s="282">
        <f t="shared" si="4"/>
        <v>0</v>
      </c>
      <c r="BF151" s="282">
        <f t="shared" si="5"/>
        <v>0</v>
      </c>
      <c r="BG151" s="282">
        <f t="shared" si="6"/>
        <v>0</v>
      </c>
      <c r="BH151" s="282">
        <f t="shared" si="7"/>
        <v>0</v>
      </c>
      <c r="BI151" s="282">
        <f t="shared" si="8"/>
        <v>0</v>
      </c>
      <c r="BJ151" s="193" t="s">
        <v>287</v>
      </c>
      <c r="BK151" s="282">
        <f t="shared" si="9"/>
        <v>0</v>
      </c>
      <c r="BL151" s="193" t="s">
        <v>317</v>
      </c>
      <c r="BM151" s="281" t="s">
        <v>559</v>
      </c>
    </row>
    <row r="152" spans="2:65" s="200" customFormat="1" ht="16.5" customHeight="1" x14ac:dyDescent="0.2">
      <c r="B152" s="271"/>
      <c r="C152" s="272" t="s">
        <v>376</v>
      </c>
      <c r="D152" s="272" t="s">
        <v>292</v>
      </c>
      <c r="E152" s="273" t="s">
        <v>560</v>
      </c>
      <c r="F152" s="274" t="s">
        <v>561</v>
      </c>
      <c r="G152" s="275" t="s">
        <v>155</v>
      </c>
      <c r="H152" s="455">
        <v>21</v>
      </c>
      <c r="I152" s="457"/>
      <c r="J152" s="474">
        <f t="shared" si="0"/>
        <v>0</v>
      </c>
      <c r="K152" s="276"/>
      <c r="L152" s="201"/>
      <c r="M152" s="277" t="s">
        <v>226</v>
      </c>
      <c r="N152" s="278" t="s">
        <v>242</v>
      </c>
      <c r="O152" s="279">
        <v>0.3</v>
      </c>
      <c r="P152" s="279">
        <f t="shared" si="1"/>
        <v>6.3</v>
      </c>
      <c r="Q152" s="279">
        <v>0</v>
      </c>
      <c r="R152" s="279">
        <f t="shared" si="2"/>
        <v>0</v>
      </c>
      <c r="S152" s="279">
        <v>0</v>
      </c>
      <c r="T152" s="280">
        <f t="shared" si="3"/>
        <v>0</v>
      </c>
      <c r="AR152" s="281" t="s">
        <v>317</v>
      </c>
      <c r="AT152" s="281" t="s">
        <v>292</v>
      </c>
      <c r="AU152" s="281" t="s">
        <v>301</v>
      </c>
      <c r="AY152" s="193" t="s">
        <v>289</v>
      </c>
      <c r="BE152" s="282">
        <f t="shared" si="4"/>
        <v>0</v>
      </c>
      <c r="BF152" s="282">
        <f t="shared" si="5"/>
        <v>0</v>
      </c>
      <c r="BG152" s="282">
        <f t="shared" si="6"/>
        <v>0</v>
      </c>
      <c r="BH152" s="282">
        <f t="shared" si="7"/>
        <v>0</v>
      </c>
      <c r="BI152" s="282">
        <f t="shared" si="8"/>
        <v>0</v>
      </c>
      <c r="BJ152" s="193" t="s">
        <v>287</v>
      </c>
      <c r="BK152" s="282">
        <f t="shared" si="9"/>
        <v>0</v>
      </c>
      <c r="BL152" s="193" t="s">
        <v>317</v>
      </c>
      <c r="BM152" s="281" t="s">
        <v>562</v>
      </c>
    </row>
    <row r="153" spans="2:65" s="200" customFormat="1" ht="21.75" customHeight="1" x14ac:dyDescent="0.2">
      <c r="B153" s="271"/>
      <c r="C153" s="283" t="s">
        <v>380</v>
      </c>
      <c r="D153" s="283" t="s">
        <v>326</v>
      </c>
      <c r="E153" s="284" t="s">
        <v>563</v>
      </c>
      <c r="F153" s="285" t="s">
        <v>564</v>
      </c>
      <c r="G153" s="286" t="s">
        <v>155</v>
      </c>
      <c r="H153" s="456">
        <v>21</v>
      </c>
      <c r="I153" s="459"/>
      <c r="J153" s="475">
        <f t="shared" si="0"/>
        <v>0</v>
      </c>
      <c r="K153" s="287"/>
      <c r="L153" s="288"/>
      <c r="M153" s="289" t="s">
        <v>226</v>
      </c>
      <c r="N153" s="290" t="s">
        <v>242</v>
      </c>
      <c r="O153" s="279">
        <v>0</v>
      </c>
      <c r="P153" s="279">
        <f t="shared" si="1"/>
        <v>0</v>
      </c>
      <c r="Q153" s="279">
        <v>0</v>
      </c>
      <c r="R153" s="279">
        <f t="shared" si="2"/>
        <v>0</v>
      </c>
      <c r="S153" s="279">
        <v>0</v>
      </c>
      <c r="T153" s="280">
        <f t="shared" si="3"/>
        <v>0</v>
      </c>
      <c r="AR153" s="281" t="s">
        <v>329</v>
      </c>
      <c r="AT153" s="281" t="s">
        <v>326</v>
      </c>
      <c r="AU153" s="281" t="s">
        <v>301</v>
      </c>
      <c r="AY153" s="193" t="s">
        <v>289</v>
      </c>
      <c r="BE153" s="282">
        <f t="shared" si="4"/>
        <v>0</v>
      </c>
      <c r="BF153" s="282">
        <f t="shared" si="5"/>
        <v>0</v>
      </c>
      <c r="BG153" s="282">
        <f t="shared" si="6"/>
        <v>0</v>
      </c>
      <c r="BH153" s="282">
        <f t="shared" si="7"/>
        <v>0</v>
      </c>
      <c r="BI153" s="282">
        <f t="shared" si="8"/>
        <v>0</v>
      </c>
      <c r="BJ153" s="193" t="s">
        <v>287</v>
      </c>
      <c r="BK153" s="282">
        <f t="shared" si="9"/>
        <v>0</v>
      </c>
      <c r="BL153" s="193" t="s">
        <v>317</v>
      </c>
      <c r="BM153" s="281" t="s">
        <v>565</v>
      </c>
    </row>
    <row r="154" spans="2:65" s="200" customFormat="1" ht="16.5" customHeight="1" x14ac:dyDescent="0.2">
      <c r="B154" s="271"/>
      <c r="C154" s="272" t="s">
        <v>384</v>
      </c>
      <c r="D154" s="272" t="s">
        <v>292</v>
      </c>
      <c r="E154" s="273" t="s">
        <v>566</v>
      </c>
      <c r="F154" s="274" t="s">
        <v>567</v>
      </c>
      <c r="G154" s="275" t="s">
        <v>155</v>
      </c>
      <c r="H154" s="455">
        <v>42</v>
      </c>
      <c r="I154" s="457"/>
      <c r="J154" s="474">
        <f t="shared" si="0"/>
        <v>0</v>
      </c>
      <c r="K154" s="276"/>
      <c r="L154" s="201"/>
      <c r="M154" s="277" t="s">
        <v>226</v>
      </c>
      <c r="N154" s="278" t="s">
        <v>242</v>
      </c>
      <c r="O154" s="279">
        <v>1.7999999999999999E-2</v>
      </c>
      <c r="P154" s="279">
        <f t="shared" si="1"/>
        <v>0.75599999999999989</v>
      </c>
      <c r="Q154" s="279">
        <v>0</v>
      </c>
      <c r="R154" s="279">
        <f t="shared" si="2"/>
        <v>0</v>
      </c>
      <c r="S154" s="279">
        <v>0</v>
      </c>
      <c r="T154" s="280">
        <f t="shared" si="3"/>
        <v>0</v>
      </c>
      <c r="AR154" s="281" t="s">
        <v>317</v>
      </c>
      <c r="AT154" s="281" t="s">
        <v>292</v>
      </c>
      <c r="AU154" s="281" t="s">
        <v>301</v>
      </c>
      <c r="AY154" s="193" t="s">
        <v>289</v>
      </c>
      <c r="BE154" s="282">
        <f t="shared" si="4"/>
        <v>0</v>
      </c>
      <c r="BF154" s="282">
        <f t="shared" si="5"/>
        <v>0</v>
      </c>
      <c r="BG154" s="282">
        <f t="shared" si="6"/>
        <v>0</v>
      </c>
      <c r="BH154" s="282">
        <f t="shared" si="7"/>
        <v>0</v>
      </c>
      <c r="BI154" s="282">
        <f t="shared" si="8"/>
        <v>0</v>
      </c>
      <c r="BJ154" s="193" t="s">
        <v>287</v>
      </c>
      <c r="BK154" s="282">
        <f t="shared" si="9"/>
        <v>0</v>
      </c>
      <c r="BL154" s="193" t="s">
        <v>317</v>
      </c>
      <c r="BM154" s="281" t="s">
        <v>568</v>
      </c>
    </row>
    <row r="155" spans="2:65" s="200" customFormat="1" ht="21.75" customHeight="1" x14ac:dyDescent="0.2">
      <c r="B155" s="271"/>
      <c r="C155" s="272" t="s">
        <v>388</v>
      </c>
      <c r="D155" s="272" t="s">
        <v>292</v>
      </c>
      <c r="E155" s="273" t="s">
        <v>569</v>
      </c>
      <c r="F155" s="274" t="s">
        <v>570</v>
      </c>
      <c r="G155" s="275" t="s">
        <v>155</v>
      </c>
      <c r="H155" s="455">
        <v>42</v>
      </c>
      <c r="I155" s="457"/>
      <c r="J155" s="474">
        <f t="shared" si="0"/>
        <v>0</v>
      </c>
      <c r="K155" s="276"/>
      <c r="L155" s="201"/>
      <c r="M155" s="277" t="s">
        <v>226</v>
      </c>
      <c r="N155" s="278" t="s">
        <v>242</v>
      </c>
      <c r="O155" s="279">
        <v>0.37</v>
      </c>
      <c r="P155" s="279">
        <f t="shared" si="1"/>
        <v>15.54</v>
      </c>
      <c r="Q155" s="279">
        <v>0</v>
      </c>
      <c r="R155" s="279">
        <f t="shared" si="2"/>
        <v>0</v>
      </c>
      <c r="S155" s="279">
        <v>0</v>
      </c>
      <c r="T155" s="280">
        <f t="shared" si="3"/>
        <v>0</v>
      </c>
      <c r="AR155" s="281" t="s">
        <v>317</v>
      </c>
      <c r="AT155" s="281" t="s">
        <v>292</v>
      </c>
      <c r="AU155" s="281" t="s">
        <v>301</v>
      </c>
      <c r="AY155" s="193" t="s">
        <v>289</v>
      </c>
      <c r="BE155" s="282">
        <f t="shared" si="4"/>
        <v>0</v>
      </c>
      <c r="BF155" s="282">
        <f t="shared" si="5"/>
        <v>0</v>
      </c>
      <c r="BG155" s="282">
        <f t="shared" si="6"/>
        <v>0</v>
      </c>
      <c r="BH155" s="282">
        <f t="shared" si="7"/>
        <v>0</v>
      </c>
      <c r="BI155" s="282">
        <f t="shared" si="8"/>
        <v>0</v>
      </c>
      <c r="BJ155" s="193" t="s">
        <v>287</v>
      </c>
      <c r="BK155" s="282">
        <f t="shared" si="9"/>
        <v>0</v>
      </c>
      <c r="BL155" s="193" t="s">
        <v>317</v>
      </c>
      <c r="BM155" s="281" t="s">
        <v>571</v>
      </c>
    </row>
    <row r="156" spans="2:65" s="200" customFormat="1" ht="21.75" customHeight="1" x14ac:dyDescent="0.2">
      <c r="B156" s="271"/>
      <c r="C156" s="272">
        <v>24</v>
      </c>
      <c r="D156" s="272" t="s">
        <v>292</v>
      </c>
      <c r="E156" s="273" t="s">
        <v>569</v>
      </c>
      <c r="F156" s="274" t="s">
        <v>624</v>
      </c>
      <c r="G156" s="275" t="s">
        <v>155</v>
      </c>
      <c r="H156" s="455">
        <v>84</v>
      </c>
      <c r="I156" s="457"/>
      <c r="J156" s="474">
        <f t="shared" ref="J156" si="10">ROUND(I156*H156,2)</f>
        <v>0</v>
      </c>
      <c r="K156" s="329"/>
      <c r="L156" s="201"/>
      <c r="M156" s="277"/>
      <c r="N156" s="278" t="s">
        <v>242</v>
      </c>
      <c r="O156" s="279"/>
      <c r="P156" s="279"/>
      <c r="Q156" s="279"/>
      <c r="R156" s="279"/>
      <c r="S156" s="279"/>
      <c r="T156" s="280"/>
      <c r="AR156" s="281"/>
      <c r="AT156" s="281"/>
      <c r="AU156" s="281"/>
      <c r="AY156" s="193"/>
      <c r="BE156" s="282"/>
      <c r="BF156" s="282"/>
      <c r="BG156" s="282"/>
      <c r="BH156" s="282"/>
      <c r="BI156" s="282"/>
      <c r="BJ156" s="193"/>
      <c r="BK156" s="282"/>
      <c r="BL156" s="193"/>
      <c r="BM156" s="281"/>
    </row>
    <row r="157" spans="2:65" s="200" customFormat="1" ht="21.75" customHeight="1" x14ac:dyDescent="0.2">
      <c r="B157" s="271"/>
      <c r="C157" s="283">
        <v>25</v>
      </c>
      <c r="D157" s="283" t="s">
        <v>326</v>
      </c>
      <c r="E157" s="273" t="s">
        <v>694</v>
      </c>
      <c r="F157" s="274" t="s">
        <v>692</v>
      </c>
      <c r="G157" s="275" t="s">
        <v>295</v>
      </c>
      <c r="H157" s="455">
        <v>60</v>
      </c>
      <c r="I157" s="457"/>
      <c r="J157" s="474">
        <f t="shared" ref="J157:J158" si="11">ROUND(I157*H157,2)</f>
        <v>0</v>
      </c>
      <c r="K157" s="329"/>
      <c r="L157" s="201"/>
      <c r="M157" s="277"/>
      <c r="N157" s="278" t="s">
        <v>242</v>
      </c>
      <c r="O157" s="279"/>
      <c r="P157" s="279"/>
      <c r="Q157" s="279"/>
      <c r="R157" s="279"/>
      <c r="S157" s="279"/>
      <c r="T157" s="280"/>
      <c r="AR157" s="281"/>
      <c r="AT157" s="281"/>
      <c r="AU157" s="281"/>
      <c r="AY157" s="193"/>
      <c r="BE157" s="282"/>
      <c r="BF157" s="282"/>
      <c r="BG157" s="282"/>
      <c r="BH157" s="282"/>
      <c r="BI157" s="282"/>
      <c r="BJ157" s="193"/>
      <c r="BK157" s="282"/>
      <c r="BL157" s="193"/>
      <c r="BM157" s="281"/>
    </row>
    <row r="158" spans="2:65" s="200" customFormat="1" ht="21.75" customHeight="1" x14ac:dyDescent="0.2">
      <c r="B158" s="271"/>
      <c r="C158" s="272">
        <v>26</v>
      </c>
      <c r="D158" s="272" t="s">
        <v>292</v>
      </c>
      <c r="E158" s="273" t="s">
        <v>695</v>
      </c>
      <c r="F158" s="285" t="s">
        <v>693</v>
      </c>
      <c r="G158" s="286" t="s">
        <v>295</v>
      </c>
      <c r="H158" s="455">
        <v>60</v>
      </c>
      <c r="I158" s="457"/>
      <c r="J158" s="474">
        <f t="shared" si="11"/>
        <v>0</v>
      </c>
      <c r="K158" s="329"/>
      <c r="L158" s="201"/>
      <c r="M158" s="277"/>
      <c r="N158" s="290" t="s">
        <v>242</v>
      </c>
      <c r="O158" s="279"/>
      <c r="P158" s="279"/>
      <c r="Q158" s="279"/>
      <c r="R158" s="279"/>
      <c r="S158" s="279"/>
      <c r="T158" s="280"/>
      <c r="AR158" s="281"/>
      <c r="AT158" s="281"/>
      <c r="AU158" s="281"/>
      <c r="AY158" s="193"/>
      <c r="BE158" s="282"/>
      <c r="BF158" s="282"/>
      <c r="BG158" s="282"/>
      <c r="BH158" s="282"/>
      <c r="BI158" s="282"/>
      <c r="BJ158" s="193"/>
      <c r="BK158" s="282"/>
      <c r="BL158" s="193"/>
      <c r="BM158" s="281"/>
    </row>
    <row r="159" spans="2:65" s="259" customFormat="1" ht="25.9" customHeight="1" x14ac:dyDescent="0.2">
      <c r="B159" s="260"/>
      <c r="D159" s="261" t="s">
        <v>285</v>
      </c>
      <c r="E159" s="262" t="s">
        <v>49</v>
      </c>
      <c r="F159" s="262" t="s">
        <v>471</v>
      </c>
      <c r="J159" s="263">
        <f>BK159</f>
        <v>0</v>
      </c>
      <c r="L159" s="260"/>
      <c r="M159" s="264"/>
      <c r="P159" s="265">
        <f>P160+P162+P166</f>
        <v>0</v>
      </c>
      <c r="R159" s="265">
        <f>R160+R162+R166</f>
        <v>0</v>
      </c>
      <c r="T159" s="266">
        <f>T160+T162+T166</f>
        <v>0</v>
      </c>
      <c r="AR159" s="261" t="s">
        <v>308</v>
      </c>
      <c r="AT159" s="267" t="s">
        <v>285</v>
      </c>
      <c r="AU159" s="267" t="s">
        <v>288</v>
      </c>
      <c r="AY159" s="261" t="s">
        <v>289</v>
      </c>
      <c r="BK159" s="268">
        <f>BK160+BK162+BK166</f>
        <v>0</v>
      </c>
    </row>
    <row r="160" spans="2:65" s="259" customFormat="1" ht="22.9" customHeight="1" x14ac:dyDescent="0.2">
      <c r="B160" s="260"/>
      <c r="D160" s="261" t="s">
        <v>285</v>
      </c>
      <c r="E160" s="269" t="s">
        <v>472</v>
      </c>
      <c r="F160" s="269" t="s">
        <v>473</v>
      </c>
      <c r="J160" s="270">
        <f>BK160</f>
        <v>0</v>
      </c>
      <c r="L160" s="260"/>
      <c r="M160" s="264"/>
      <c r="P160" s="265">
        <f>P161</f>
        <v>0</v>
      </c>
      <c r="R160" s="265">
        <f>R161</f>
        <v>0</v>
      </c>
      <c r="T160" s="266">
        <f>T161</f>
        <v>0</v>
      </c>
      <c r="AR160" s="261" t="s">
        <v>308</v>
      </c>
      <c r="AT160" s="267" t="s">
        <v>285</v>
      </c>
      <c r="AU160" s="267" t="s">
        <v>287</v>
      </c>
      <c r="AY160" s="261" t="s">
        <v>289</v>
      </c>
      <c r="BK160" s="268">
        <f>BK161</f>
        <v>0</v>
      </c>
    </row>
    <row r="161" spans="2:65" s="200" customFormat="1" ht="16.5" customHeight="1" x14ac:dyDescent="0.2">
      <c r="B161" s="271"/>
      <c r="C161" s="272">
        <v>27</v>
      </c>
      <c r="D161" s="272" t="s">
        <v>292</v>
      </c>
      <c r="E161" s="273" t="s">
        <v>474</v>
      </c>
      <c r="F161" s="274" t="s">
        <v>475</v>
      </c>
      <c r="G161" s="275" t="s">
        <v>155</v>
      </c>
      <c r="H161" s="455">
        <v>1</v>
      </c>
      <c r="I161" s="457"/>
      <c r="J161" s="474">
        <f>ROUND(I161*H161,2)</f>
        <v>0</v>
      </c>
      <c r="K161" s="276"/>
      <c r="L161" s="201"/>
      <c r="M161" s="277" t="s">
        <v>226</v>
      </c>
      <c r="N161" s="278" t="s">
        <v>242</v>
      </c>
      <c r="O161" s="279">
        <v>0</v>
      </c>
      <c r="P161" s="279">
        <f>O161*H161</f>
        <v>0</v>
      </c>
      <c r="Q161" s="279">
        <v>0</v>
      </c>
      <c r="R161" s="279">
        <f>Q161*H161</f>
        <v>0</v>
      </c>
      <c r="S161" s="279">
        <v>0</v>
      </c>
      <c r="T161" s="280">
        <f>S161*H161</f>
        <v>0</v>
      </c>
      <c r="AR161" s="281" t="s">
        <v>476</v>
      </c>
      <c r="AT161" s="281" t="s">
        <v>292</v>
      </c>
      <c r="AU161" s="281" t="s">
        <v>219</v>
      </c>
      <c r="AY161" s="193" t="s">
        <v>289</v>
      </c>
      <c r="BE161" s="282">
        <f>IF(N161="základní",J161,0)</f>
        <v>0</v>
      </c>
      <c r="BF161" s="282">
        <f>IF(N161="snížená",J161,0)</f>
        <v>0</v>
      </c>
      <c r="BG161" s="282">
        <f>IF(N161="zákl. přenesená",J161,0)</f>
        <v>0</v>
      </c>
      <c r="BH161" s="282">
        <f>IF(N161="sníž. přenesená",J161,0)</f>
        <v>0</v>
      </c>
      <c r="BI161" s="282">
        <f>IF(N161="nulová",J161,0)</f>
        <v>0</v>
      </c>
      <c r="BJ161" s="193" t="s">
        <v>287</v>
      </c>
      <c r="BK161" s="282">
        <f>ROUND(I161*H161,2)</f>
        <v>0</v>
      </c>
      <c r="BL161" s="193" t="s">
        <v>476</v>
      </c>
      <c r="BM161" s="281" t="s">
        <v>572</v>
      </c>
    </row>
    <row r="162" spans="2:65" s="259" customFormat="1" ht="22.9" customHeight="1" x14ac:dyDescent="0.2">
      <c r="B162" s="260"/>
      <c r="D162" s="261" t="s">
        <v>285</v>
      </c>
      <c r="E162" s="269" t="s">
        <v>478</v>
      </c>
      <c r="F162" s="269" t="s">
        <v>479</v>
      </c>
      <c r="J162" s="270">
        <f>BK162</f>
        <v>0</v>
      </c>
      <c r="L162" s="260"/>
      <c r="M162" s="264"/>
      <c r="P162" s="265">
        <f>SUM(P163:P165)</f>
        <v>0</v>
      </c>
      <c r="R162" s="265">
        <f>SUM(R163:R165)</f>
        <v>0</v>
      </c>
      <c r="T162" s="266">
        <f>SUM(T163:T165)</f>
        <v>0</v>
      </c>
      <c r="AR162" s="261" t="s">
        <v>308</v>
      </c>
      <c r="AT162" s="267" t="s">
        <v>285</v>
      </c>
      <c r="AU162" s="267" t="s">
        <v>287</v>
      </c>
      <c r="AY162" s="261" t="s">
        <v>289</v>
      </c>
      <c r="BK162" s="268">
        <f>SUM(BK163:BK165)</f>
        <v>0</v>
      </c>
    </row>
    <row r="163" spans="2:65" s="200" customFormat="1" ht="16.5" customHeight="1" x14ac:dyDescent="0.2">
      <c r="B163" s="271"/>
      <c r="C163" s="272">
        <v>28</v>
      </c>
      <c r="D163" s="272" t="s">
        <v>292</v>
      </c>
      <c r="E163" s="273" t="s">
        <v>481</v>
      </c>
      <c r="F163" s="274" t="s">
        <v>482</v>
      </c>
      <c r="G163" s="275" t="s">
        <v>483</v>
      </c>
      <c r="H163" s="455">
        <v>21</v>
      </c>
      <c r="I163" s="457"/>
      <c r="J163" s="474">
        <f>ROUND(I163*H163,2)</f>
        <v>0</v>
      </c>
      <c r="K163" s="276"/>
      <c r="L163" s="201"/>
      <c r="M163" s="277" t="s">
        <v>226</v>
      </c>
      <c r="N163" s="278" t="s">
        <v>242</v>
      </c>
      <c r="O163" s="279">
        <v>0</v>
      </c>
      <c r="P163" s="279">
        <f>O163*H163</f>
        <v>0</v>
      </c>
      <c r="Q163" s="279">
        <v>0</v>
      </c>
      <c r="R163" s="279">
        <f>Q163*H163</f>
        <v>0</v>
      </c>
      <c r="S163" s="279">
        <v>0</v>
      </c>
      <c r="T163" s="280">
        <f>S163*H163</f>
        <v>0</v>
      </c>
      <c r="AR163" s="281" t="s">
        <v>476</v>
      </c>
      <c r="AT163" s="281" t="s">
        <v>292</v>
      </c>
      <c r="AU163" s="281" t="s">
        <v>219</v>
      </c>
      <c r="AY163" s="193" t="s">
        <v>289</v>
      </c>
      <c r="BE163" s="282">
        <f>IF(N163="základní",J163,0)</f>
        <v>0</v>
      </c>
      <c r="BF163" s="282">
        <f>IF(N163="snížená",J163,0)</f>
        <v>0</v>
      </c>
      <c r="BG163" s="282">
        <f>IF(N163="zákl. přenesená",J163,0)</f>
        <v>0</v>
      </c>
      <c r="BH163" s="282">
        <f>IF(N163="sníž. přenesená",J163,0)</f>
        <v>0</v>
      </c>
      <c r="BI163" s="282">
        <f>IF(N163="nulová",J163,0)</f>
        <v>0</v>
      </c>
      <c r="BJ163" s="193" t="s">
        <v>287</v>
      </c>
      <c r="BK163" s="282">
        <f>ROUND(I163*H163,2)</f>
        <v>0</v>
      </c>
      <c r="BL163" s="193" t="s">
        <v>476</v>
      </c>
      <c r="BM163" s="281" t="s">
        <v>573</v>
      </c>
    </row>
    <row r="164" spans="2:65" s="200" customFormat="1" ht="16.5" customHeight="1" x14ac:dyDescent="0.2">
      <c r="B164" s="271"/>
      <c r="C164" s="272">
        <v>29</v>
      </c>
      <c r="D164" s="272" t="s">
        <v>292</v>
      </c>
      <c r="E164" s="273" t="s">
        <v>486</v>
      </c>
      <c r="F164" s="274" t="s">
        <v>487</v>
      </c>
      <c r="G164" s="275" t="s">
        <v>155</v>
      </c>
      <c r="H164" s="455">
        <v>1</v>
      </c>
      <c r="I164" s="457"/>
      <c r="J164" s="474">
        <f>ROUND(I164*H164,2)</f>
        <v>0</v>
      </c>
      <c r="K164" s="276"/>
      <c r="L164" s="201"/>
      <c r="M164" s="277" t="s">
        <v>226</v>
      </c>
      <c r="N164" s="278" t="s">
        <v>242</v>
      </c>
      <c r="O164" s="279">
        <v>0</v>
      </c>
      <c r="P164" s="279">
        <f>O164*H164</f>
        <v>0</v>
      </c>
      <c r="Q164" s="279">
        <v>0</v>
      </c>
      <c r="R164" s="279">
        <f>Q164*H164</f>
        <v>0</v>
      </c>
      <c r="S164" s="279">
        <v>0</v>
      </c>
      <c r="T164" s="280">
        <f>S164*H164</f>
        <v>0</v>
      </c>
      <c r="AR164" s="281" t="s">
        <v>476</v>
      </c>
      <c r="AT164" s="281" t="s">
        <v>292</v>
      </c>
      <c r="AU164" s="281" t="s">
        <v>219</v>
      </c>
      <c r="AY164" s="193" t="s">
        <v>289</v>
      </c>
      <c r="BE164" s="282">
        <f>IF(N164="základní",J164,0)</f>
        <v>0</v>
      </c>
      <c r="BF164" s="282">
        <f>IF(N164="snížená",J164,0)</f>
        <v>0</v>
      </c>
      <c r="BG164" s="282">
        <f>IF(N164="zákl. přenesená",J164,0)</f>
        <v>0</v>
      </c>
      <c r="BH164" s="282">
        <f>IF(N164="sníž. přenesená",J164,0)</f>
        <v>0</v>
      </c>
      <c r="BI164" s="282">
        <f>IF(N164="nulová",J164,0)</f>
        <v>0</v>
      </c>
      <c r="BJ164" s="193" t="s">
        <v>287</v>
      </c>
      <c r="BK164" s="282">
        <f>ROUND(I164*H164,2)</f>
        <v>0</v>
      </c>
      <c r="BL164" s="193" t="s">
        <v>476</v>
      </c>
      <c r="BM164" s="281" t="s">
        <v>574</v>
      </c>
    </row>
    <row r="165" spans="2:65" s="200" customFormat="1" ht="16.5" customHeight="1" x14ac:dyDescent="0.2">
      <c r="B165" s="271"/>
      <c r="C165" s="272">
        <v>30</v>
      </c>
      <c r="D165" s="272" t="s">
        <v>292</v>
      </c>
      <c r="E165" s="273" t="s">
        <v>490</v>
      </c>
      <c r="F165" s="274" t="s">
        <v>491</v>
      </c>
      <c r="G165" s="275" t="s">
        <v>483</v>
      </c>
      <c r="H165" s="455">
        <v>16</v>
      </c>
      <c r="I165" s="457"/>
      <c r="J165" s="474">
        <f>ROUND(I165*H165,2)</f>
        <v>0</v>
      </c>
      <c r="K165" s="276"/>
      <c r="L165" s="201"/>
      <c r="M165" s="277" t="s">
        <v>226</v>
      </c>
      <c r="N165" s="278" t="s">
        <v>242</v>
      </c>
      <c r="O165" s="279">
        <v>0</v>
      </c>
      <c r="P165" s="279">
        <f>O165*H165</f>
        <v>0</v>
      </c>
      <c r="Q165" s="279">
        <v>0</v>
      </c>
      <c r="R165" s="279">
        <f>Q165*H165</f>
        <v>0</v>
      </c>
      <c r="S165" s="279">
        <v>0</v>
      </c>
      <c r="T165" s="280">
        <f>S165*H165</f>
        <v>0</v>
      </c>
      <c r="AR165" s="281" t="s">
        <v>476</v>
      </c>
      <c r="AT165" s="281" t="s">
        <v>292</v>
      </c>
      <c r="AU165" s="281" t="s">
        <v>219</v>
      </c>
      <c r="AY165" s="193" t="s">
        <v>289</v>
      </c>
      <c r="BE165" s="282">
        <f>IF(N165="základní",J165,0)</f>
        <v>0</v>
      </c>
      <c r="BF165" s="282">
        <f>IF(N165="snížená",J165,0)</f>
        <v>0</v>
      </c>
      <c r="BG165" s="282">
        <f>IF(N165="zákl. přenesená",J165,0)</f>
        <v>0</v>
      </c>
      <c r="BH165" s="282">
        <f>IF(N165="sníž. přenesená",J165,0)</f>
        <v>0</v>
      </c>
      <c r="BI165" s="282">
        <f>IF(N165="nulová",J165,0)</f>
        <v>0</v>
      </c>
      <c r="BJ165" s="193" t="s">
        <v>287</v>
      </c>
      <c r="BK165" s="282">
        <f>ROUND(I165*H165,2)</f>
        <v>0</v>
      </c>
      <c r="BL165" s="193" t="s">
        <v>476</v>
      </c>
      <c r="BM165" s="281" t="s">
        <v>575</v>
      </c>
    </row>
    <row r="166" spans="2:65" s="259" customFormat="1" ht="22.9" customHeight="1" x14ac:dyDescent="0.2">
      <c r="B166" s="260"/>
      <c r="D166" s="261" t="s">
        <v>285</v>
      </c>
      <c r="E166" s="269" t="s">
        <v>493</v>
      </c>
      <c r="F166" s="269" t="s">
        <v>30</v>
      </c>
      <c r="J166" s="270">
        <f>BK166</f>
        <v>0</v>
      </c>
      <c r="L166" s="260"/>
      <c r="M166" s="264"/>
      <c r="P166" s="265">
        <f>P167</f>
        <v>0</v>
      </c>
      <c r="R166" s="265">
        <f>R167</f>
        <v>0</v>
      </c>
      <c r="T166" s="266">
        <f>T167</f>
        <v>0</v>
      </c>
      <c r="AR166" s="261" t="s">
        <v>308</v>
      </c>
      <c r="AT166" s="267" t="s">
        <v>285</v>
      </c>
      <c r="AU166" s="267" t="s">
        <v>287</v>
      </c>
      <c r="AY166" s="261" t="s">
        <v>289</v>
      </c>
      <c r="BK166" s="268">
        <f>BK167</f>
        <v>0</v>
      </c>
    </row>
    <row r="167" spans="2:65" s="200" customFormat="1" ht="16.5" customHeight="1" x14ac:dyDescent="0.2">
      <c r="B167" s="271"/>
      <c r="C167" s="272">
        <v>31</v>
      </c>
      <c r="D167" s="272" t="s">
        <v>292</v>
      </c>
      <c r="E167" s="273" t="s">
        <v>495</v>
      </c>
      <c r="F167" s="274" t="s">
        <v>496</v>
      </c>
      <c r="G167" s="275" t="s">
        <v>0</v>
      </c>
      <c r="H167" s="455">
        <v>1</v>
      </c>
      <c r="I167" s="457"/>
      <c r="J167" s="474">
        <f>ROUND(I167*H167,2)</f>
        <v>0</v>
      </c>
      <c r="K167" s="276"/>
      <c r="L167" s="201"/>
      <c r="M167" s="291" t="s">
        <v>226</v>
      </c>
      <c r="N167" s="292" t="s">
        <v>242</v>
      </c>
      <c r="O167" s="293">
        <v>0</v>
      </c>
      <c r="P167" s="293">
        <f>O167*H167</f>
        <v>0</v>
      </c>
      <c r="Q167" s="293">
        <v>0</v>
      </c>
      <c r="R167" s="293">
        <f>Q167*H167</f>
        <v>0</v>
      </c>
      <c r="S167" s="293">
        <v>0</v>
      </c>
      <c r="T167" s="294">
        <f>S167*H167</f>
        <v>0</v>
      </c>
      <c r="AR167" s="281" t="s">
        <v>476</v>
      </c>
      <c r="AT167" s="281" t="s">
        <v>292</v>
      </c>
      <c r="AU167" s="281" t="s">
        <v>219</v>
      </c>
      <c r="AY167" s="193" t="s">
        <v>289</v>
      </c>
      <c r="BE167" s="282">
        <f>IF(N167="základní",J167,0)</f>
        <v>0</v>
      </c>
      <c r="BF167" s="282">
        <f>IF(N167="snížená",J167,0)</f>
        <v>0</v>
      </c>
      <c r="BG167" s="282">
        <f>IF(N167="zákl. přenesená",J167,0)</f>
        <v>0</v>
      </c>
      <c r="BH167" s="282">
        <f>IF(N167="sníž. přenesená",J167,0)</f>
        <v>0</v>
      </c>
      <c r="BI167" s="282">
        <f>IF(N167="nulová",J167,0)</f>
        <v>0</v>
      </c>
      <c r="BJ167" s="193" t="s">
        <v>287</v>
      </c>
      <c r="BK167" s="282">
        <f>ROUND(I167*H167,2)</f>
        <v>0</v>
      </c>
      <c r="BL167" s="193" t="s">
        <v>476</v>
      </c>
      <c r="BM167" s="281" t="s">
        <v>576</v>
      </c>
    </row>
    <row r="168" spans="2:65" s="200" customFormat="1" ht="6.95" customHeight="1" x14ac:dyDescent="0.2">
      <c r="B168" s="227"/>
      <c r="C168" s="228"/>
      <c r="D168" s="228"/>
      <c r="E168" s="228"/>
      <c r="F168" s="228"/>
      <c r="G168" s="228"/>
      <c r="H168" s="228"/>
      <c r="I168" s="228"/>
      <c r="J168" s="228"/>
      <c r="K168" s="228"/>
      <c r="L168" s="201"/>
    </row>
  </sheetData>
  <sheetProtection algorithmName="SHA-512" hashValue="vbyca8eyLgCVkyBblmJfoCInmOWJnWppcaSEqq8AuiVDSEkq98BjHMQiEqAFi9znaLaZ35lEezoSDOsal8HsIA==" saltValue="QEaG6x8uiF7wH4AwswOFVg==" spinCount="100000" sheet="1" objects="1" scenarios="1"/>
  <autoFilter ref="C125:K167" xr:uid="{00000000-0009-0000-0000-000002000000}"/>
  <mergeCells count="9">
    <mergeCell ref="E87:H87"/>
    <mergeCell ref="E116:H116"/>
    <mergeCell ref="E118:H118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795667-67FC-4DF8-9956-660F086F39EF}">
  <sheetPr>
    <pageSetUpPr fitToPage="1"/>
  </sheetPr>
  <dimension ref="A1:E39"/>
  <sheetViews>
    <sheetView zoomScaleNormal="100" workbookViewId="0">
      <selection activeCell="D7" sqref="D7"/>
    </sheetView>
  </sheetViews>
  <sheetFormatPr defaultColWidth="9.42578125" defaultRowHeight="15" x14ac:dyDescent="0.25"/>
  <cols>
    <col min="1" max="1" width="72" style="325" customWidth="1"/>
    <col min="2" max="2" width="15.5703125" style="325" customWidth="1"/>
    <col min="3" max="3" width="6.28515625" style="325" customWidth="1"/>
    <col min="4" max="4" width="16.5703125" style="325" customWidth="1"/>
    <col min="5" max="5" width="21.42578125" style="325" customWidth="1"/>
    <col min="6" max="7" width="11.140625" style="296" customWidth="1"/>
    <col min="8" max="8" width="14.28515625" style="296" customWidth="1"/>
    <col min="9" max="16384" width="9.42578125" style="296"/>
  </cols>
  <sheetData>
    <row r="1" spans="1:5" s="295" customFormat="1" ht="50.45" customHeight="1" thickBot="1" x14ac:dyDescent="0.35">
      <c r="A1" s="453" t="s">
        <v>577</v>
      </c>
      <c r="B1" s="453"/>
      <c r="C1" s="453"/>
      <c r="D1" s="453"/>
      <c r="E1" s="453"/>
    </row>
    <row r="2" spans="1:5" ht="43.5" customHeight="1" x14ac:dyDescent="0.25">
      <c r="A2" s="454" t="s">
        <v>578</v>
      </c>
      <c r="B2" s="454"/>
      <c r="C2" s="454"/>
      <c r="D2" s="454"/>
      <c r="E2" s="454"/>
    </row>
    <row r="3" spans="1:5" ht="28.9" customHeight="1" x14ac:dyDescent="0.25">
      <c r="A3" s="454" t="s">
        <v>579</v>
      </c>
      <c r="B3" s="454"/>
      <c r="C3" s="454"/>
      <c r="D3" s="454"/>
      <c r="E3" s="454"/>
    </row>
    <row r="5" spans="1:5" ht="42.75" x14ac:dyDescent="0.25">
      <c r="A5" s="297" t="s">
        <v>580</v>
      </c>
      <c r="B5" s="298" t="s">
        <v>87</v>
      </c>
      <c r="C5" s="299" t="s">
        <v>581</v>
      </c>
      <c r="D5" s="300" t="s">
        <v>582</v>
      </c>
      <c r="E5" s="300" t="s">
        <v>583</v>
      </c>
    </row>
    <row r="6" spans="1:5" x14ac:dyDescent="0.25">
      <c r="A6" s="301" t="s">
        <v>584</v>
      </c>
      <c r="B6" s="302"/>
      <c r="C6" s="303"/>
      <c r="D6" s="304"/>
      <c r="E6" s="305"/>
    </row>
    <row r="7" spans="1:5" x14ac:dyDescent="0.25">
      <c r="A7" s="306" t="s">
        <v>585</v>
      </c>
      <c r="B7" s="307">
        <v>12</v>
      </c>
      <c r="C7" s="308" t="s">
        <v>295</v>
      </c>
      <c r="D7" s="476"/>
      <c r="E7" s="309">
        <f t="shared" ref="E7:E20" si="0">B7*D7</f>
        <v>0</v>
      </c>
    </row>
    <row r="8" spans="1:5" x14ac:dyDescent="0.25">
      <c r="A8" s="306" t="s">
        <v>586</v>
      </c>
      <c r="B8" s="307">
        <v>12</v>
      </c>
      <c r="C8" s="308" t="s">
        <v>295</v>
      </c>
      <c r="D8" s="476"/>
      <c r="E8" s="309">
        <f t="shared" si="0"/>
        <v>0</v>
      </c>
    </row>
    <row r="9" spans="1:5" x14ac:dyDescent="0.25">
      <c r="A9" s="306" t="s">
        <v>587</v>
      </c>
      <c r="B9" s="307">
        <v>1</v>
      </c>
      <c r="C9" s="308" t="s">
        <v>588</v>
      </c>
      <c r="D9" s="476"/>
      <c r="E9" s="309">
        <f t="shared" si="0"/>
        <v>0</v>
      </c>
    </row>
    <row r="10" spans="1:5" x14ac:dyDescent="0.25">
      <c r="A10" s="306" t="s">
        <v>589</v>
      </c>
      <c r="B10" s="307">
        <v>100</v>
      </c>
      <c r="C10" s="308" t="s">
        <v>590</v>
      </c>
      <c r="D10" s="476"/>
      <c r="E10" s="309">
        <f t="shared" si="0"/>
        <v>0</v>
      </c>
    </row>
    <row r="11" spans="1:5" x14ac:dyDescent="0.25">
      <c r="A11" s="310" t="s">
        <v>591</v>
      </c>
      <c r="B11" s="307">
        <v>24</v>
      </c>
      <c r="C11" s="308" t="s">
        <v>588</v>
      </c>
      <c r="D11" s="477"/>
      <c r="E11" s="311">
        <f t="shared" si="0"/>
        <v>0</v>
      </c>
    </row>
    <row r="12" spans="1:5" x14ac:dyDescent="0.25">
      <c r="A12" s="310" t="s">
        <v>592</v>
      </c>
      <c r="B12" s="307">
        <v>28</v>
      </c>
      <c r="C12" s="308" t="s">
        <v>588</v>
      </c>
      <c r="D12" s="477"/>
      <c r="E12" s="311">
        <f t="shared" si="0"/>
        <v>0</v>
      </c>
    </row>
    <row r="13" spans="1:5" x14ac:dyDescent="0.25">
      <c r="A13" s="306" t="s">
        <v>593</v>
      </c>
      <c r="B13" s="307">
        <v>4</v>
      </c>
      <c r="C13" s="308" t="s">
        <v>588</v>
      </c>
      <c r="D13" s="478"/>
      <c r="E13" s="311">
        <f t="shared" si="0"/>
        <v>0</v>
      </c>
    </row>
    <row r="14" spans="1:5" x14ac:dyDescent="0.25">
      <c r="A14" s="306" t="s">
        <v>594</v>
      </c>
      <c r="B14" s="307">
        <v>8</v>
      </c>
      <c r="C14" s="308" t="s">
        <v>588</v>
      </c>
      <c r="D14" s="478"/>
      <c r="E14" s="311">
        <f t="shared" si="0"/>
        <v>0</v>
      </c>
    </row>
    <row r="15" spans="1:5" x14ac:dyDescent="0.25">
      <c r="A15" s="310" t="s">
        <v>595</v>
      </c>
      <c r="B15" s="307">
        <v>24</v>
      </c>
      <c r="C15" s="308" t="s">
        <v>295</v>
      </c>
      <c r="D15" s="477"/>
      <c r="E15" s="311">
        <f t="shared" si="0"/>
        <v>0</v>
      </c>
    </row>
    <row r="16" spans="1:5" x14ac:dyDescent="0.25">
      <c r="A16" s="306" t="s">
        <v>596</v>
      </c>
      <c r="B16" s="307">
        <v>24</v>
      </c>
      <c r="C16" s="308" t="s">
        <v>295</v>
      </c>
      <c r="D16" s="477"/>
      <c r="E16" s="311">
        <f t="shared" si="0"/>
        <v>0</v>
      </c>
    </row>
    <row r="17" spans="1:5" x14ac:dyDescent="0.25">
      <c r="A17" s="306" t="s">
        <v>597</v>
      </c>
      <c r="B17" s="307">
        <v>24</v>
      </c>
      <c r="C17" s="308" t="s">
        <v>295</v>
      </c>
      <c r="D17" s="477"/>
      <c r="E17" s="311">
        <f t="shared" si="0"/>
        <v>0</v>
      </c>
    </row>
    <row r="18" spans="1:5" x14ac:dyDescent="0.25">
      <c r="A18" s="306" t="s">
        <v>598</v>
      </c>
      <c r="B18" s="307">
        <v>12</v>
      </c>
      <c r="C18" s="308" t="s">
        <v>588</v>
      </c>
      <c r="D18" s="477"/>
      <c r="E18" s="311">
        <f t="shared" si="0"/>
        <v>0</v>
      </c>
    </row>
    <row r="19" spans="1:5" x14ac:dyDescent="0.25">
      <c r="A19" s="306" t="s">
        <v>599</v>
      </c>
      <c r="B19" s="307">
        <v>6</v>
      </c>
      <c r="C19" s="308" t="s">
        <v>588</v>
      </c>
      <c r="D19" s="477"/>
      <c r="E19" s="311">
        <f t="shared" si="0"/>
        <v>0</v>
      </c>
    </row>
    <row r="20" spans="1:5" x14ac:dyDescent="0.25">
      <c r="A20" s="306" t="s">
        <v>600</v>
      </c>
      <c r="B20" s="307">
        <v>2</v>
      </c>
      <c r="C20" s="308" t="s">
        <v>588</v>
      </c>
      <c r="D20" s="477"/>
      <c r="E20" s="311">
        <f t="shared" si="0"/>
        <v>0</v>
      </c>
    </row>
    <row r="21" spans="1:5" x14ac:dyDescent="0.25">
      <c r="A21" s="312" t="s">
        <v>601</v>
      </c>
      <c r="B21" s="313"/>
      <c r="C21" s="314"/>
      <c r="D21" s="315"/>
      <c r="E21" s="316">
        <f>SUM(E7:E20)</f>
        <v>0</v>
      </c>
    </row>
    <row r="22" spans="1:5" x14ac:dyDescent="0.25">
      <c r="A22" s="301" t="s">
        <v>602</v>
      </c>
      <c r="B22" s="302"/>
      <c r="C22" s="303"/>
      <c r="D22" s="304"/>
      <c r="E22" s="305"/>
    </row>
    <row r="23" spans="1:5" ht="36" x14ac:dyDescent="0.25">
      <c r="A23" s="306" t="s">
        <v>603</v>
      </c>
      <c r="B23" s="307">
        <v>2</v>
      </c>
      <c r="C23" s="308" t="s">
        <v>588</v>
      </c>
      <c r="D23" s="477"/>
      <c r="E23" s="311">
        <f>B23*D23</f>
        <v>0</v>
      </c>
    </row>
    <row r="24" spans="1:5" ht="36" x14ac:dyDescent="0.25">
      <c r="A24" s="306" t="s">
        <v>604</v>
      </c>
      <c r="B24" s="307">
        <v>1</v>
      </c>
      <c r="C24" s="308" t="s">
        <v>588</v>
      </c>
      <c r="D24" s="477"/>
      <c r="E24" s="311">
        <f>B24*D24</f>
        <v>0</v>
      </c>
    </row>
    <row r="25" spans="1:5" ht="36" x14ac:dyDescent="0.25">
      <c r="A25" s="306" t="s">
        <v>605</v>
      </c>
      <c r="B25" s="307">
        <v>1</v>
      </c>
      <c r="C25" s="308" t="s">
        <v>588</v>
      </c>
      <c r="D25" s="477"/>
      <c r="E25" s="311">
        <f>B25*D25</f>
        <v>0</v>
      </c>
    </row>
    <row r="26" spans="1:5" x14ac:dyDescent="0.25">
      <c r="A26" s="312" t="s">
        <v>606</v>
      </c>
      <c r="B26" s="313"/>
      <c r="C26" s="314"/>
      <c r="D26" s="315"/>
      <c r="E26" s="316">
        <f>SUM(E23:E25)</f>
        <v>0</v>
      </c>
    </row>
    <row r="27" spans="1:5" x14ac:dyDescent="0.25">
      <c r="A27" s="301" t="s">
        <v>607</v>
      </c>
      <c r="B27" s="317"/>
      <c r="C27" s="317"/>
      <c r="D27" s="318"/>
      <c r="E27" s="305"/>
    </row>
    <row r="28" spans="1:5" x14ac:dyDescent="0.25">
      <c r="A28" s="306" t="s">
        <v>608</v>
      </c>
      <c r="B28" s="307">
        <v>1</v>
      </c>
      <c r="C28" s="308" t="s">
        <v>588</v>
      </c>
      <c r="D28" s="479"/>
      <c r="E28" s="311">
        <f>B28*D28</f>
        <v>0</v>
      </c>
    </row>
    <row r="29" spans="1:5" x14ac:dyDescent="0.25">
      <c r="A29" s="306" t="s">
        <v>609</v>
      </c>
      <c r="B29" s="307">
        <v>1</v>
      </c>
      <c r="C29" s="308" t="s">
        <v>588</v>
      </c>
      <c r="D29" s="479"/>
      <c r="E29" s="311">
        <f>B29*D29</f>
        <v>0</v>
      </c>
    </row>
    <row r="30" spans="1:5" x14ac:dyDescent="0.25">
      <c r="A30" s="306" t="s">
        <v>610</v>
      </c>
      <c r="B30" s="307">
        <v>1</v>
      </c>
      <c r="C30" s="308" t="s">
        <v>588</v>
      </c>
      <c r="D30" s="479"/>
      <c r="E30" s="311">
        <f>B30*D30</f>
        <v>0</v>
      </c>
    </row>
    <row r="31" spans="1:5" x14ac:dyDescent="0.25">
      <c r="A31" s="306" t="s">
        <v>611</v>
      </c>
      <c r="B31" s="307">
        <v>1</v>
      </c>
      <c r="C31" s="308" t="s">
        <v>588</v>
      </c>
      <c r="D31" s="479"/>
      <c r="E31" s="311">
        <f>B31*D31</f>
        <v>0</v>
      </c>
    </row>
    <row r="32" spans="1:5" x14ac:dyDescent="0.25">
      <c r="A32" s="306" t="s">
        <v>612</v>
      </c>
      <c r="B32" s="307">
        <v>1</v>
      </c>
      <c r="C32" s="308" t="s">
        <v>588</v>
      </c>
      <c r="D32" s="479"/>
      <c r="E32" s="311">
        <f>B32*D32</f>
        <v>0</v>
      </c>
    </row>
    <row r="33" spans="1:5" x14ac:dyDescent="0.25">
      <c r="A33" s="312" t="s">
        <v>613</v>
      </c>
      <c r="B33" s="313"/>
      <c r="C33" s="314"/>
      <c r="D33" s="315"/>
      <c r="E33" s="316">
        <f>SUM(E28:E32)</f>
        <v>0</v>
      </c>
    </row>
    <row r="34" spans="1:5" ht="18.75" customHeight="1" x14ac:dyDescent="0.25">
      <c r="A34" s="319" t="s">
        <v>614</v>
      </c>
      <c r="B34" s="320"/>
      <c r="C34" s="321"/>
      <c r="D34" s="322"/>
      <c r="E34" s="323">
        <f>SUM(E33,E26,E21)</f>
        <v>0</v>
      </c>
    </row>
    <row r="39" spans="1:5" x14ac:dyDescent="0.25">
      <c r="A39" s="324"/>
    </row>
  </sheetData>
  <sheetProtection algorithmName="SHA-512" hashValue="r0hqPi9O0kI+gNc+XyiKXILpssk0Krq5SKGvx4xrbwCq1zmi28v/uuHTUismvpYGgnts+E5sY3xGkwFlyY1/yQ==" saltValue="PriwdtYANDrXX4GoQ2YZtA==" spinCount="100000" sheet="1" objects="1" scenarios="1"/>
  <mergeCells count="3">
    <mergeCell ref="A1:E1"/>
    <mergeCell ref="A2:E2"/>
    <mergeCell ref="A3:E3"/>
  </mergeCells>
  <pageMargins left="0.25" right="0.25" top="0.75" bottom="0.75" header="0.511811023622047" footer="0.511811023622047"/>
  <pageSetup paperSize="9" fitToHeight="0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287EE9-47B8-48D7-8714-B3BAA14C7321}">
  <dimension ref="A1:E42"/>
  <sheetViews>
    <sheetView tabSelected="1" workbookViewId="0">
      <selection activeCell="D22" sqref="D22"/>
    </sheetView>
  </sheetViews>
  <sheetFormatPr defaultRowHeight="12.75" x14ac:dyDescent="0.2"/>
  <cols>
    <col min="1" max="1" width="14.42578125" customWidth="1"/>
    <col min="2" max="2" width="8.140625" customWidth="1"/>
    <col min="3" max="3" width="31.85546875" customWidth="1"/>
    <col min="4" max="4" width="74.85546875" customWidth="1"/>
    <col min="5" max="5" width="4" customWidth="1"/>
  </cols>
  <sheetData>
    <row r="1" spans="1:5" ht="34.5" thickBot="1" x14ac:dyDescent="0.55000000000000004">
      <c r="A1" s="358"/>
      <c r="B1" s="330"/>
      <c r="C1" s="331"/>
      <c r="D1" s="332"/>
      <c r="E1" s="333"/>
    </row>
    <row r="2" spans="1:5" ht="26.25" thickBot="1" x14ac:dyDescent="0.25">
      <c r="A2" s="334" t="s">
        <v>626</v>
      </c>
      <c r="B2" s="335" t="s">
        <v>627</v>
      </c>
      <c r="C2" s="336" t="s">
        <v>628</v>
      </c>
      <c r="D2" s="337" t="s">
        <v>6</v>
      </c>
      <c r="E2" s="336"/>
    </row>
    <row r="3" spans="1:5" ht="15.75" thickBot="1" x14ac:dyDescent="0.25">
      <c r="A3" s="338" t="s">
        <v>629</v>
      </c>
      <c r="B3" s="339" t="s">
        <v>630</v>
      </c>
      <c r="C3" s="340"/>
      <c r="D3" s="340"/>
      <c r="E3" s="336"/>
    </row>
    <row r="4" spans="1:5" x14ac:dyDescent="0.2">
      <c r="A4" s="341" t="s">
        <v>631</v>
      </c>
      <c r="B4" s="342">
        <v>1</v>
      </c>
      <c r="C4" s="343" t="s">
        <v>632</v>
      </c>
      <c r="D4" s="344" t="s">
        <v>633</v>
      </c>
      <c r="E4" s="345"/>
    </row>
    <row r="5" spans="1:5" x14ac:dyDescent="0.2">
      <c r="A5" s="341">
        <v>60</v>
      </c>
      <c r="B5" s="346">
        <v>1</v>
      </c>
      <c r="C5" s="347" t="s">
        <v>634</v>
      </c>
      <c r="D5" s="344" t="s">
        <v>635</v>
      </c>
      <c r="E5" s="345"/>
    </row>
    <row r="6" spans="1:5" x14ac:dyDescent="0.2">
      <c r="A6" s="341" t="s">
        <v>631</v>
      </c>
      <c r="B6" s="346">
        <v>1</v>
      </c>
      <c r="C6" s="347" t="s">
        <v>636</v>
      </c>
      <c r="D6" s="344" t="s">
        <v>637</v>
      </c>
      <c r="E6" s="345"/>
    </row>
    <row r="7" spans="1:5" x14ac:dyDescent="0.2">
      <c r="A7" s="341" t="s">
        <v>631</v>
      </c>
      <c r="B7" s="346">
        <v>1</v>
      </c>
      <c r="C7" s="347" t="s">
        <v>638</v>
      </c>
      <c r="D7" s="344" t="s">
        <v>639</v>
      </c>
      <c r="E7" s="345"/>
    </row>
    <row r="8" spans="1:5" x14ac:dyDescent="0.2">
      <c r="A8" s="341" t="s">
        <v>631</v>
      </c>
      <c r="B8" s="346">
        <v>1</v>
      </c>
      <c r="C8" s="347" t="s">
        <v>640</v>
      </c>
      <c r="D8" s="344" t="s">
        <v>641</v>
      </c>
      <c r="E8" s="345"/>
    </row>
    <row r="9" spans="1:5" x14ac:dyDescent="0.2">
      <c r="A9" s="341" t="s">
        <v>631</v>
      </c>
      <c r="B9" s="346">
        <v>1</v>
      </c>
      <c r="C9" s="347" t="s">
        <v>642</v>
      </c>
      <c r="D9" s="344" t="s">
        <v>643</v>
      </c>
      <c r="E9" s="345"/>
    </row>
    <row r="10" spans="1:5" x14ac:dyDescent="0.2">
      <c r="A10" s="341" t="s">
        <v>631</v>
      </c>
      <c r="B10" s="346">
        <v>1</v>
      </c>
      <c r="C10" s="347" t="s">
        <v>644</v>
      </c>
      <c r="D10" s="344" t="s">
        <v>645</v>
      </c>
      <c r="E10" s="345"/>
    </row>
    <row r="11" spans="1:5" x14ac:dyDescent="0.2">
      <c r="A11" s="341" t="s">
        <v>631</v>
      </c>
      <c r="B11" s="346">
        <v>1</v>
      </c>
      <c r="C11" s="347" t="s">
        <v>646</v>
      </c>
      <c r="D11" s="344" t="s">
        <v>647</v>
      </c>
      <c r="E11" s="345"/>
    </row>
    <row r="12" spans="1:5" x14ac:dyDescent="0.2">
      <c r="A12" s="341" t="s">
        <v>631</v>
      </c>
      <c r="B12" s="346">
        <v>1</v>
      </c>
      <c r="C12" s="347" t="s">
        <v>648</v>
      </c>
      <c r="D12" s="344" t="s">
        <v>649</v>
      </c>
      <c r="E12" s="345"/>
    </row>
    <row r="13" spans="1:5" x14ac:dyDescent="0.2">
      <c r="A13" s="341" t="s">
        <v>631</v>
      </c>
      <c r="B13" s="346">
        <v>1</v>
      </c>
      <c r="C13" s="347" t="s">
        <v>650</v>
      </c>
      <c r="D13" s="344" t="s">
        <v>651</v>
      </c>
      <c r="E13" s="345"/>
    </row>
    <row r="14" spans="1:5" x14ac:dyDescent="0.2">
      <c r="A14" s="341" t="s">
        <v>631</v>
      </c>
      <c r="B14" s="346">
        <v>1</v>
      </c>
      <c r="C14" s="347" t="s">
        <v>652</v>
      </c>
      <c r="D14" s="344" t="s">
        <v>653</v>
      </c>
      <c r="E14" s="345"/>
    </row>
    <row r="15" spans="1:5" x14ac:dyDescent="0.2">
      <c r="A15" s="341" t="s">
        <v>631</v>
      </c>
      <c r="B15" s="346">
        <v>1</v>
      </c>
      <c r="C15" s="347" t="s">
        <v>654</v>
      </c>
      <c r="D15" s="344" t="s">
        <v>655</v>
      </c>
      <c r="E15" s="345"/>
    </row>
    <row r="16" spans="1:5" x14ac:dyDescent="0.2">
      <c r="A16" s="341" t="s">
        <v>631</v>
      </c>
      <c r="B16" s="346">
        <v>1</v>
      </c>
      <c r="C16" s="347" t="s">
        <v>656</v>
      </c>
      <c r="D16" s="344" t="s">
        <v>657</v>
      </c>
      <c r="E16" s="345"/>
    </row>
    <row r="17" spans="1:5" x14ac:dyDescent="0.2">
      <c r="A17" s="341" t="s">
        <v>631</v>
      </c>
      <c r="B17" s="346">
        <v>2</v>
      </c>
      <c r="C17" s="347" t="s">
        <v>658</v>
      </c>
      <c r="D17" s="344" t="s">
        <v>659</v>
      </c>
      <c r="E17" s="345"/>
    </row>
    <row r="18" spans="1:5" x14ac:dyDescent="0.2">
      <c r="A18" s="341" t="s">
        <v>631</v>
      </c>
      <c r="B18" s="346">
        <v>3</v>
      </c>
      <c r="C18" s="347" t="s">
        <v>660</v>
      </c>
      <c r="D18" s="344" t="s">
        <v>661</v>
      </c>
      <c r="E18" s="345"/>
    </row>
    <row r="19" spans="1:5" x14ac:dyDescent="0.2">
      <c r="A19" s="341" t="s">
        <v>631</v>
      </c>
      <c r="B19" s="346">
        <v>1</v>
      </c>
      <c r="C19" s="347" t="s">
        <v>662</v>
      </c>
      <c r="D19" s="344" t="s">
        <v>663</v>
      </c>
      <c r="E19" s="345"/>
    </row>
    <row r="20" spans="1:5" x14ac:dyDescent="0.2">
      <c r="A20" s="341" t="s">
        <v>631</v>
      </c>
      <c r="B20" s="346">
        <v>1</v>
      </c>
      <c r="C20" s="347" t="s">
        <v>664</v>
      </c>
      <c r="D20" s="344" t="s">
        <v>665</v>
      </c>
      <c r="E20" s="345"/>
    </row>
    <row r="21" spans="1:5" x14ac:dyDescent="0.2">
      <c r="A21" s="341" t="s">
        <v>631</v>
      </c>
      <c r="B21" s="346">
        <v>2</v>
      </c>
      <c r="C21" s="347" t="s">
        <v>666</v>
      </c>
      <c r="D21" s="344" t="s">
        <v>667</v>
      </c>
      <c r="E21" s="345"/>
    </row>
    <row r="22" spans="1:5" x14ac:dyDescent="0.2">
      <c r="A22" s="341" t="s">
        <v>631</v>
      </c>
      <c r="B22" s="346">
        <v>0</v>
      </c>
      <c r="C22" s="347" t="s">
        <v>668</v>
      </c>
      <c r="D22" s="344" t="s">
        <v>669</v>
      </c>
      <c r="E22" s="345"/>
    </row>
    <row r="23" spans="1:5" x14ac:dyDescent="0.2">
      <c r="A23" s="341" t="s">
        <v>631</v>
      </c>
      <c r="B23" s="346">
        <v>1</v>
      </c>
      <c r="C23" s="347" t="s">
        <v>670</v>
      </c>
      <c r="D23" s="344" t="s">
        <v>671</v>
      </c>
      <c r="E23" s="345"/>
    </row>
    <row r="24" spans="1:5" x14ac:dyDescent="0.2">
      <c r="A24" s="341"/>
      <c r="B24" s="346"/>
      <c r="C24" s="347"/>
      <c r="D24" s="348" t="s">
        <v>672</v>
      </c>
      <c r="E24" s="345"/>
    </row>
    <row r="25" spans="1:5" x14ac:dyDescent="0.2">
      <c r="A25" s="341" t="s">
        <v>631</v>
      </c>
      <c r="B25" s="342">
        <v>1</v>
      </c>
      <c r="C25" s="343" t="s">
        <v>673</v>
      </c>
      <c r="D25" s="344" t="s">
        <v>674</v>
      </c>
      <c r="E25" s="345"/>
    </row>
    <row r="26" spans="1:5" ht="38.25" x14ac:dyDescent="0.2">
      <c r="A26" s="341">
        <v>60</v>
      </c>
      <c r="B26" s="346" t="s">
        <v>226</v>
      </c>
      <c r="C26" s="347"/>
      <c r="D26" s="347" t="s">
        <v>675</v>
      </c>
      <c r="E26" s="345"/>
    </row>
    <row r="27" spans="1:5" x14ac:dyDescent="0.2">
      <c r="A27" s="341" t="s">
        <v>631</v>
      </c>
      <c r="B27" s="346">
        <v>1</v>
      </c>
      <c r="C27" s="347" t="s">
        <v>676</v>
      </c>
      <c r="D27" s="344" t="s">
        <v>677</v>
      </c>
      <c r="E27" s="345"/>
    </row>
    <row r="28" spans="1:5" x14ac:dyDescent="0.2">
      <c r="A28" s="341" t="s">
        <v>631</v>
      </c>
      <c r="B28" s="346">
        <v>1</v>
      </c>
      <c r="C28" s="347" t="s">
        <v>678</v>
      </c>
      <c r="D28" s="344" t="s">
        <v>679</v>
      </c>
      <c r="E28" s="345"/>
    </row>
    <row r="29" spans="1:5" ht="38.25" x14ac:dyDescent="0.2">
      <c r="A29" s="341">
        <v>60</v>
      </c>
      <c r="B29" s="346" t="s">
        <v>226</v>
      </c>
      <c r="C29" s="347"/>
      <c r="D29" s="347" t="s">
        <v>675</v>
      </c>
      <c r="E29" s="345"/>
    </row>
    <row r="30" spans="1:5" x14ac:dyDescent="0.2">
      <c r="A30" s="341"/>
      <c r="B30" s="346"/>
      <c r="C30" s="347"/>
      <c r="D30" s="348" t="s">
        <v>680</v>
      </c>
      <c r="E30" s="345"/>
    </row>
    <row r="31" spans="1:5" x14ac:dyDescent="0.2">
      <c r="A31" s="341" t="s">
        <v>631</v>
      </c>
      <c r="B31" s="346">
        <v>1</v>
      </c>
      <c r="C31" s="347" t="s">
        <v>681</v>
      </c>
      <c r="D31" s="344" t="s">
        <v>637</v>
      </c>
      <c r="E31" s="345"/>
    </row>
    <row r="32" spans="1:5" x14ac:dyDescent="0.2">
      <c r="A32" s="341"/>
      <c r="B32" s="346"/>
      <c r="C32" s="347"/>
      <c r="D32" s="348" t="s">
        <v>682</v>
      </c>
      <c r="E32" s="345"/>
    </row>
    <row r="33" spans="1:5" x14ac:dyDescent="0.2">
      <c r="A33" s="341" t="s">
        <v>631</v>
      </c>
      <c r="B33" s="346">
        <v>1</v>
      </c>
      <c r="C33" s="347" t="s">
        <v>683</v>
      </c>
      <c r="D33" s="344" t="s">
        <v>684</v>
      </c>
      <c r="E33" s="345"/>
    </row>
    <row r="34" spans="1:5" x14ac:dyDescent="0.2">
      <c r="A34" s="341"/>
      <c r="B34" s="346"/>
      <c r="C34" s="347"/>
      <c r="D34" s="348" t="s">
        <v>685</v>
      </c>
      <c r="E34" s="345"/>
    </row>
    <row r="35" spans="1:5" x14ac:dyDescent="0.2">
      <c r="A35" s="341" t="s">
        <v>631</v>
      </c>
      <c r="B35" s="346">
        <v>1</v>
      </c>
      <c r="C35" s="347" t="s">
        <v>686</v>
      </c>
      <c r="D35" s="344" t="s">
        <v>687</v>
      </c>
      <c r="E35" s="345"/>
    </row>
    <row r="36" spans="1:5" x14ac:dyDescent="0.2">
      <c r="A36" s="341" t="s">
        <v>631</v>
      </c>
      <c r="B36" s="346">
        <v>1</v>
      </c>
      <c r="C36" s="347" t="s">
        <v>688</v>
      </c>
      <c r="D36" s="344" t="s">
        <v>689</v>
      </c>
      <c r="E36" s="345"/>
    </row>
    <row r="37" spans="1:5" x14ac:dyDescent="0.2">
      <c r="A37" s="341"/>
      <c r="B37" s="346"/>
      <c r="C37" s="347"/>
      <c r="D37" s="344"/>
      <c r="E37" s="345"/>
    </row>
    <row r="38" spans="1:5" x14ac:dyDescent="0.2">
      <c r="A38" s="341"/>
      <c r="B38" s="346"/>
      <c r="C38" s="347"/>
      <c r="D38" s="344"/>
      <c r="E38" s="345"/>
    </row>
    <row r="39" spans="1:5" ht="13.5" thickBot="1" x14ac:dyDescent="0.25">
      <c r="A39" s="341"/>
      <c r="B39" s="346"/>
      <c r="C39" s="347"/>
      <c r="D39" s="344"/>
      <c r="E39" s="345"/>
    </row>
    <row r="40" spans="1:5" x14ac:dyDescent="0.2">
      <c r="A40" s="349"/>
      <c r="B40" s="350"/>
      <c r="C40" s="351"/>
      <c r="D40" s="351"/>
      <c r="E40" s="359"/>
    </row>
    <row r="41" spans="1:5" x14ac:dyDescent="0.2">
      <c r="A41" s="352"/>
      <c r="B41" s="353"/>
      <c r="C41" s="332"/>
      <c r="D41" s="332"/>
      <c r="E41" s="360"/>
    </row>
    <row r="42" spans="1:5" ht="13.5" thickBot="1" x14ac:dyDescent="0.25">
      <c r="A42" s="354"/>
      <c r="B42" s="355"/>
      <c r="C42" s="356"/>
      <c r="D42" s="356"/>
      <c r="E42" s="357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54</vt:i4>
      </vt:variant>
    </vt:vector>
  </HeadingPairs>
  <TitlesOfParts>
    <vt:vector size="63" baseType="lpstr">
      <vt:lpstr>Pokyny pro vyplnění</vt:lpstr>
      <vt:lpstr>Stavba</vt:lpstr>
      <vt:lpstr>VzorPolozky</vt:lpstr>
      <vt:lpstr>VRN</vt:lpstr>
      <vt:lpstr>STAVEBNÍ</vt:lpstr>
      <vt:lpstr>1. - TPS - Silnoproud</vt:lpstr>
      <vt:lpstr>2. - TPS - Elektronické k...</vt:lpstr>
      <vt:lpstr>Mediplyny</vt:lpstr>
      <vt:lpstr>specifikace prvků -switch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'1. - TPS - Silnoproud'!Názvy_tisku</vt:lpstr>
      <vt:lpstr>'2. - TPS - Elektronické k...'!Názvy_tisku</vt:lpstr>
      <vt:lpstr>STAVEBNÍ!Názvy_tisku</vt:lpstr>
      <vt:lpstr>VRN!Názvy_tisku</vt:lpstr>
      <vt:lpstr>oadresa</vt:lpstr>
      <vt:lpstr>Stavba!Objednatel</vt:lpstr>
      <vt:lpstr>Stavba!Objekt</vt:lpstr>
      <vt:lpstr>'1. - TPS - Silnoproud'!Oblast_tisku</vt:lpstr>
      <vt:lpstr>'2. - TPS - Elektronické k...'!Oblast_tisku</vt:lpstr>
      <vt:lpstr>Stavba!Oblast_tisku</vt:lpstr>
      <vt:lpstr>STAVEBNÍ!Oblast_tisku</vt:lpstr>
      <vt:lpstr>VRN!Oblast_tisku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aUDA</dc:creator>
  <cp:lastModifiedBy>Chudáček Josef</cp:lastModifiedBy>
  <cp:lastPrinted>2019-03-19T12:27:02Z</cp:lastPrinted>
  <dcterms:created xsi:type="dcterms:W3CDTF">2009-04-08T07:15:50Z</dcterms:created>
  <dcterms:modified xsi:type="dcterms:W3CDTF">2026-03-24T05:56:55Z</dcterms:modified>
</cp:coreProperties>
</file>