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020" yWindow="6510" windowWidth="28830" windowHeight="7215" activeTab="0"/>
  </bookViews>
  <sheets>
    <sheet name="Část 1" sheetId="8" r:id="rId1"/>
    <sheet name="Část 2" sheetId="17" r:id="rId2"/>
    <sheet name="Část 3" sheetId="21" r:id="rId3"/>
    <sheet name="Část 4" sheetId="22" r:id="rId4"/>
    <sheet name="Část 5" sheetId="23" r:id="rId5"/>
    <sheet name="Část 6" sheetId="24" r:id="rId6"/>
    <sheet name="Část 7" sheetId="25" r:id="rId7"/>
    <sheet name="Část 8" sheetId="26" r:id="rId8"/>
  </sheets>
  <definedNames>
    <definedName name="_xlnm.Print_Area" localSheetId="0">'Část 1'!$B$1:$R$20</definedName>
  </definedNames>
  <calcPr calcId="145621"/>
</workbook>
</file>

<file path=xl/sharedStrings.xml><?xml version="1.0" encoding="utf-8"?>
<sst xmlns="http://schemas.openxmlformats.org/spreadsheetml/2006/main" count="1236" uniqueCount="103">
  <si>
    <t>3.5</t>
  </si>
  <si>
    <t>4</t>
  </si>
  <si>
    <t>0.7</t>
  </si>
  <si>
    <t>6/0</t>
  </si>
  <si>
    <t>2</t>
  </si>
  <si>
    <t>3/0</t>
  </si>
  <si>
    <t>3</t>
  </si>
  <si>
    <t>2/0</t>
  </si>
  <si>
    <t>1.5</t>
  </si>
  <si>
    <t>4/0</t>
  </si>
  <si>
    <t>1</t>
  </si>
  <si>
    <t>5/0</t>
  </si>
  <si>
    <t>7/0</t>
  </si>
  <si>
    <t>Zakřivení jehly</t>
  </si>
  <si>
    <t>Profil jehly</t>
  </si>
  <si>
    <t>Objednávací kód výrobku</t>
  </si>
  <si>
    <t>USP</t>
  </si>
  <si>
    <t>EP</t>
  </si>
  <si>
    <t>Velikost jehly (mm)</t>
  </si>
  <si>
    <t>Počet jehel</t>
  </si>
  <si>
    <t>1/2</t>
  </si>
  <si>
    <t>kruhová</t>
  </si>
  <si>
    <t>3/8</t>
  </si>
  <si>
    <t>řezací</t>
  </si>
  <si>
    <t>řezací s mikrohrotem</t>
  </si>
  <si>
    <t>0</t>
  </si>
  <si>
    <t>9/0</t>
  </si>
  <si>
    <t>10/0</t>
  </si>
  <si>
    <t>150 loop</t>
  </si>
  <si>
    <t>5</t>
  </si>
  <si>
    <t>1,5</t>
  </si>
  <si>
    <t>0,7</t>
  </si>
  <si>
    <t>0,5</t>
  </si>
  <si>
    <t>3,5</t>
  </si>
  <si>
    <t>Nevstřebatelný chirurgický šicí materiál monofilamentní polypropylen</t>
  </si>
  <si>
    <t>Dlouhodobě vstřebatelný chirurgický šicí materiál monofilamentní</t>
  </si>
  <si>
    <t xml:space="preserve"> Krátkodobě vstřebatelný chirurgický šicí materiál multifilamentní</t>
  </si>
  <si>
    <t>3+4</t>
  </si>
  <si>
    <t>8/0</t>
  </si>
  <si>
    <t>60 rovná</t>
  </si>
  <si>
    <t>kulatá</t>
  </si>
  <si>
    <t>řezací s mikrohr.</t>
  </si>
  <si>
    <t>návlek</t>
  </si>
  <si>
    <t>2,5</t>
  </si>
  <si>
    <t>6</t>
  </si>
  <si>
    <t>7</t>
  </si>
  <si>
    <t>0,2</t>
  </si>
  <si>
    <t>0,3</t>
  </si>
  <si>
    <t>mikro spat.</t>
  </si>
  <si>
    <t>kulatá tap.</t>
  </si>
  <si>
    <t>rovná</t>
  </si>
  <si>
    <t>kulatá CC s hrotem</t>
  </si>
  <si>
    <t>1/4</t>
  </si>
  <si>
    <t>řezací mikro</t>
  </si>
  <si>
    <t>spatula</t>
  </si>
  <si>
    <t>kulatá, speciální vlákno samodotahovací</t>
  </si>
  <si>
    <t>tap. spatula</t>
  </si>
  <si>
    <t>Materiál</t>
  </si>
  <si>
    <t>fibroin</t>
  </si>
  <si>
    <t>polybutester</t>
  </si>
  <si>
    <t>Speciální šicí materiály</t>
  </si>
  <si>
    <t>Min. počet návleků/sáček</t>
  </si>
  <si>
    <t>Min. délka návleku (cm)</t>
  </si>
  <si>
    <t>Sazba DPH v %</t>
  </si>
  <si>
    <t>Výše DPH v Kč</t>
  </si>
  <si>
    <t>[DOPLNÍ DODAVATEL]</t>
  </si>
  <si>
    <r>
      <t xml:space="preserve">Cena za </t>
    </r>
    <r>
      <rPr>
        <b/>
        <u val="single"/>
        <sz val="11"/>
        <color theme="1"/>
        <rFont val="Arial"/>
        <family val="2"/>
      </rPr>
      <t>48 měsíců</t>
    </r>
    <r>
      <rPr>
        <b/>
        <sz val="11"/>
        <color theme="1"/>
        <rFont val="Arial"/>
        <family val="2"/>
      </rPr>
      <t xml:space="preserve"> bez DPH v Kč</t>
    </r>
  </si>
  <si>
    <r>
      <t xml:space="preserve">Cena za </t>
    </r>
    <r>
      <rPr>
        <b/>
        <u val="single"/>
        <sz val="11"/>
        <color theme="1"/>
        <rFont val="Arial"/>
        <family val="2"/>
      </rPr>
      <t>48 měsíců</t>
    </r>
    <r>
      <rPr>
        <b/>
        <sz val="11"/>
        <color theme="1"/>
        <rFont val="Arial"/>
        <family val="2"/>
      </rPr>
      <t xml:space="preserve"> včetně DPH v Kč</t>
    </r>
  </si>
  <si>
    <t>Číslo položky</t>
  </si>
  <si>
    <r>
      <t xml:space="preserve">Cena za </t>
    </r>
    <r>
      <rPr>
        <b/>
        <u val="single"/>
        <sz val="11"/>
        <color theme="1"/>
        <rFont val="Arial"/>
        <family val="2"/>
      </rPr>
      <t>1 sáček</t>
    </r>
    <r>
      <rPr>
        <b/>
        <sz val="11"/>
        <color theme="1"/>
        <rFont val="Arial"/>
        <family val="2"/>
      </rPr>
      <t xml:space="preserve"> bez DPH v Kč</t>
    </r>
  </si>
  <si>
    <r>
      <t xml:space="preserve">Cena za </t>
    </r>
    <r>
      <rPr>
        <b/>
        <u val="single"/>
        <sz val="11"/>
        <color theme="1"/>
        <rFont val="Arial"/>
        <family val="2"/>
      </rPr>
      <t>1 sáček</t>
    </r>
    <r>
      <rPr>
        <b/>
        <sz val="11"/>
        <color theme="1"/>
        <rFont val="Arial"/>
        <family val="2"/>
      </rPr>
      <t xml:space="preserve"> včetně DPH v Kč</t>
    </r>
  </si>
  <si>
    <t>Předpokládaná spotřeba sáčků za 48 měsíců</t>
  </si>
  <si>
    <t>Nabídková cena, tj. součet cen za 48 měsíců bez DPH za všechny položky:</t>
  </si>
  <si>
    <t>Nevstřebatelný chirurgický šicí materiál multifilamentní potahovaný polyamid nebo polyester</t>
  </si>
  <si>
    <t>Nevstřebatelný chirurgický šicí materiál monofilamentní polyamid</t>
  </si>
  <si>
    <t>Střednědobě vstřebatelný chirurgický šicí materiál potahovaný multifilamentní</t>
  </si>
  <si>
    <t>Střednědobě vstřebatelný chirurgický šicí materiál monofilamentní</t>
  </si>
  <si>
    <r>
      <t xml:space="preserve">Účastník zadávacího řízení vyplní všechna žlutě podbarvená pole (tj. cenové údaje za 1 sáček) a pole, ve kterých je uvedeno "[DOPLNÍ DODAVATEL]". Číslo položky odpovídá číslování uvedenému v příslušné podkapitole kap. IV zadávací dokumentace. Veškeré cenové údaje budou zaokrouhleny na dvě desetinná místa. </t>
    </r>
    <r>
      <rPr>
        <b/>
        <sz val="11"/>
        <color theme="1"/>
        <rFont val="Arial"/>
        <family val="2"/>
      </rPr>
      <t>Pro výpočet nabídkové ceny jsou vloženy vzorce. Jestliže nedojde k výpočtu nabídkové ceny automaticky, provede její výpočet účastník zadávacího řízení.</t>
    </r>
  </si>
  <si>
    <t>Tabulka pro zpracování nabídkové ceny na část 1 veřejné zakázky "Šicí materiál"</t>
  </si>
  <si>
    <t>Tabulka pro zpracování nabídkové ceny na část 2 veřejné zakázky "Šicí materiál"</t>
  </si>
  <si>
    <t>Tabulka pro zpracování nabídkové ceny na část 3 veřejné zakázky "Šicí materiál"</t>
  </si>
  <si>
    <t>Tabulka pro zpracování nabídkové ceny na část 4 veřejné zakázky "Šicí materiál"</t>
  </si>
  <si>
    <t>Tabulka pro zpracování nabídkové ceny na část 5 veřejné zakázky "Šicí materiál"</t>
  </si>
  <si>
    <t>Tabulka pro zpracování nabídkové ceny na část 6 veřejné zakázky "Šicí materiál"</t>
  </si>
  <si>
    <t>Tabulka pro zpracování nabídkové ceny na část 7 veřejné zakázky "Šicí materiál"</t>
  </si>
  <si>
    <t>Tabulka pro zpracování nabídkové ceny na část 8 veřejné zakázky "Šicí materiál"</t>
  </si>
  <si>
    <t>kulatá </t>
  </si>
  <si>
    <t>kulatá s tupým hrotem </t>
  </si>
  <si>
    <t>kulatá s trok. hrotem</t>
  </si>
  <si>
    <t>kulatá s mikrohrotem</t>
  </si>
  <si>
    <t>tvar kopí s mikrohrotem - lancet</t>
  </si>
  <si>
    <t>kulatá s mikrohrotem</t>
  </si>
  <si>
    <t>řezací s mikrohrotem</t>
  </si>
  <si>
    <t>řezací </t>
  </si>
  <si>
    <t>kulatá, speciální samodotahovací vlákno </t>
  </si>
  <si>
    <t>kulatá s mikrohrotem </t>
  </si>
  <si>
    <t>kulatá se sploštělým hrotem</t>
  </si>
  <si>
    <t>rovná </t>
  </si>
  <si>
    <t>lancetová špice ve tvaru kopí</t>
  </si>
  <si>
    <t>kulatá s trok. Hrotem</t>
  </si>
  <si>
    <t>kruhová tap.</t>
  </si>
  <si>
    <t xml:space="preserve">kruhová tap. </t>
  </si>
  <si>
    <t>kruhová, spec. vlákno samodotahovací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</si>
</sst>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  <font>
      <b/>
      <sz val="11"/>
      <name val="Atial"/>
      <family val="2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center"/>
    </xf>
    <xf numFmtId="0" fontId="5" fillId="2" borderId="1" xfId="0" applyFont="1" applyFill="1" applyBorder="1"/>
    <xf numFmtId="49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right"/>
      <protection/>
    </xf>
    <xf numFmtId="4" fontId="5" fillId="0" borderId="0" xfId="20" applyNumberFormat="1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0" xfId="20" applyFont="1" applyFill="1" applyBorder="1">
      <alignment/>
      <protection/>
    </xf>
    <xf numFmtId="49" fontId="5" fillId="2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center" wrapText="1"/>
      <protection/>
    </xf>
    <xf numFmtId="49" fontId="7" fillId="3" borderId="1" xfId="20" applyNumberFormat="1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64" fontId="5" fillId="2" borderId="1" xfId="20" applyNumberFormat="1" applyFont="1" applyFill="1" applyBorder="1" applyAlignment="1">
      <alignment horizontal="right"/>
      <protection/>
    </xf>
    <xf numFmtId="164" fontId="5" fillId="2" borderId="1" xfId="0" applyNumberFormat="1" applyFont="1" applyFill="1" applyBorder="1"/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/>
      <protection/>
    </xf>
    <xf numFmtId="49" fontId="7" fillId="3" borderId="1" xfId="20" applyNumberFormat="1" applyFont="1" applyFill="1" applyBorder="1" applyAlignment="1">
      <alignment horizontal="center" vertical="center" wrapText="1"/>
      <protection/>
    </xf>
    <xf numFmtId="4" fontId="9" fillId="5" borderId="1" xfId="20" applyNumberFormat="1" applyFont="1" applyFill="1" applyBorder="1" applyAlignment="1">
      <alignment horizontal="right"/>
      <protection/>
    </xf>
    <xf numFmtId="4" fontId="9" fillId="5" borderId="2" xfId="20" applyNumberFormat="1" applyFont="1" applyFill="1" applyBorder="1" applyAlignment="1">
      <alignment horizontal="right"/>
      <protection/>
    </xf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/>
    <xf numFmtId="49" fontId="5" fillId="2" borderId="3" xfId="20" applyNumberFormat="1" applyFont="1" applyFill="1" applyBorder="1" applyAlignment="1">
      <alignment horizontal="center" vertical="center"/>
      <protection/>
    </xf>
    <xf numFmtId="0" fontId="5" fillId="2" borderId="4" xfId="0" applyFont="1" applyFill="1" applyBorder="1"/>
    <xf numFmtId="49" fontId="5" fillId="2" borderId="4" xfId="20" applyNumberFormat="1" applyFont="1" applyFill="1" applyBorder="1" applyAlignment="1">
      <alignment horizontal="center" vertical="center"/>
      <protection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horizontal="center" vertical="center"/>
    </xf>
    <xf numFmtId="49" fontId="5" fillId="0" borderId="0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49" fontId="5" fillId="2" borderId="5" xfId="20" applyNumberFormat="1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left"/>
      <protection/>
    </xf>
    <xf numFmtId="0" fontId="5" fillId="2" borderId="6" xfId="0" applyFont="1" applyFill="1" applyBorder="1" applyAlignment="1">
      <alignment horizontal="left" vertical="center"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5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5" fillId="2" borderId="1" xfId="20" applyNumberFormat="1" applyFont="1" applyFill="1" applyBorder="1" applyAlignment="1">
      <alignment horizontal="right"/>
      <protection/>
    </xf>
    <xf numFmtId="0" fontId="5" fillId="2" borderId="1" xfId="0" applyFont="1" applyFill="1" applyBorder="1" applyAlignment="1">
      <alignment horizontal="right"/>
    </xf>
    <xf numFmtId="3" fontId="5" fillId="2" borderId="3" xfId="20" applyNumberFormat="1" applyFont="1" applyFill="1" applyBorder="1" applyAlignment="1">
      <alignment horizontal="right"/>
      <protection/>
    </xf>
    <xf numFmtId="3" fontId="5" fillId="2" borderId="4" xfId="20" applyNumberFormat="1" applyFont="1" applyFill="1" applyBorder="1" applyAlignment="1">
      <alignment horizontal="right"/>
      <protection/>
    </xf>
    <xf numFmtId="3" fontId="5" fillId="2" borderId="5" xfId="20" applyNumberFormat="1" applyFont="1" applyFill="1" applyBorder="1" applyAlignment="1">
      <alignment horizontal="right"/>
      <protection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center"/>
    </xf>
    <xf numFmtId="16" fontId="4" fillId="6" borderId="1" xfId="0" applyNumberFormat="1" applyFont="1" applyFill="1" applyBorder="1" applyAlignment="1">
      <alignment horizontal="center" vertical="center"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4" xfId="20" applyFont="1" applyFill="1" applyBorder="1" applyAlignment="1">
      <alignment horizontal="center" vertical="center"/>
      <protection/>
    </xf>
    <xf numFmtId="49" fontId="7" fillId="3" borderId="4" xfId="20" applyNumberFormat="1" applyFont="1" applyFill="1" applyBorder="1" applyAlignment="1">
      <alignment horizontal="center" vertical="center" wrapText="1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49" fontId="5" fillId="2" borderId="9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7" fillId="5" borderId="1" xfId="20" applyFont="1" applyFill="1" applyBorder="1" applyAlignment="1">
      <alignment horizontal="center"/>
      <protection/>
    </xf>
    <xf numFmtId="0" fontId="9" fillId="5" borderId="1" xfId="20" applyFont="1" applyFill="1" applyBorder="1" applyAlignment="1">
      <alignment horizontal="right"/>
      <protection/>
    </xf>
    <xf numFmtId="0" fontId="9" fillId="5" borderId="3" xfId="20" applyFont="1" applyFill="1" applyBorder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customXml" Target="../customXml/item4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"/>
  <sheetViews>
    <sheetView tabSelected="1" zoomScale="85" zoomScaleNormal="85" workbookViewId="0" topLeftCell="A1"/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0" customWidth="1"/>
    <col min="6" max="6" width="11.57421875" style="0" customWidth="1"/>
    <col min="7" max="7" width="9.8515625" style="0" customWidth="1"/>
    <col min="8" max="8" width="13.00390625" style="0" customWidth="1"/>
    <col min="9" max="9" width="6.8515625" style="0" customWidth="1"/>
    <col min="10" max="10" width="9.281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78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5"/>
      <c r="I2" s="5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6"/>
      <c r="F4" s="7"/>
      <c r="G4" s="7"/>
      <c r="H4" s="5"/>
      <c r="I4" s="5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36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23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7</v>
      </c>
      <c r="D7" s="61">
        <v>3</v>
      </c>
      <c r="E7" s="61">
        <v>3</v>
      </c>
      <c r="F7" s="61">
        <v>250</v>
      </c>
      <c r="G7" s="62"/>
      <c r="H7" s="62"/>
      <c r="I7" s="62"/>
      <c r="J7" s="63"/>
      <c r="K7" s="60" t="s">
        <v>65</v>
      </c>
      <c r="L7" s="55">
        <v>1152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25</v>
      </c>
      <c r="D8" s="64">
        <v>43588</v>
      </c>
      <c r="E8" s="61">
        <v>3</v>
      </c>
      <c r="F8" s="61">
        <v>250</v>
      </c>
      <c r="G8" s="62"/>
      <c r="H8" s="62"/>
      <c r="I8" s="62"/>
      <c r="J8" s="63"/>
      <c r="K8" s="60" t="s">
        <v>65</v>
      </c>
      <c r="L8" s="55">
        <v>1152</v>
      </c>
      <c r="M8" s="20"/>
      <c r="N8" s="20"/>
      <c r="O8" s="20"/>
      <c r="P8" s="20"/>
      <c r="Q8" s="21">
        <f aca="true" t="shared" si="1" ref="Q8:Q19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9</v>
      </c>
      <c r="D9" s="64">
        <v>43586</v>
      </c>
      <c r="E9" s="61">
        <v>1</v>
      </c>
      <c r="F9" s="61">
        <v>70</v>
      </c>
      <c r="G9" s="61">
        <v>18</v>
      </c>
      <c r="H9" s="64">
        <v>43497</v>
      </c>
      <c r="I9" s="61">
        <v>1</v>
      </c>
      <c r="J9" s="63" t="s">
        <v>21</v>
      </c>
      <c r="K9" s="60" t="s">
        <v>65</v>
      </c>
      <c r="L9" s="55">
        <v>384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9</v>
      </c>
      <c r="D10" s="64">
        <v>43586</v>
      </c>
      <c r="E10" s="61">
        <v>1</v>
      </c>
      <c r="F10" s="61">
        <v>70</v>
      </c>
      <c r="G10" s="61">
        <v>22</v>
      </c>
      <c r="H10" s="64">
        <v>43497</v>
      </c>
      <c r="I10" s="61">
        <v>1</v>
      </c>
      <c r="J10" s="63" t="s">
        <v>21</v>
      </c>
      <c r="K10" s="60" t="s">
        <v>65</v>
      </c>
      <c r="L10" s="55">
        <v>288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5" t="s">
        <v>9</v>
      </c>
      <c r="D11" s="64">
        <v>43586</v>
      </c>
      <c r="E11" s="61">
        <v>1</v>
      </c>
      <c r="F11" s="61">
        <v>75</v>
      </c>
      <c r="G11" s="61">
        <v>19</v>
      </c>
      <c r="H11" s="64">
        <v>43680</v>
      </c>
      <c r="I11" s="61">
        <v>1</v>
      </c>
      <c r="J11" s="63" t="s">
        <v>23</v>
      </c>
      <c r="K11" s="60" t="s">
        <v>65</v>
      </c>
      <c r="L11" s="55">
        <f>8*8*12</f>
        <v>768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5" t="s">
        <v>9</v>
      </c>
      <c r="D12" s="64">
        <v>43586</v>
      </c>
      <c r="E12" s="61">
        <v>1</v>
      </c>
      <c r="F12" s="61">
        <v>75</v>
      </c>
      <c r="G12" s="61">
        <v>19</v>
      </c>
      <c r="H12" s="64">
        <v>43680</v>
      </c>
      <c r="I12" s="61">
        <v>1</v>
      </c>
      <c r="J12" s="63" t="s">
        <v>23</v>
      </c>
      <c r="K12" s="60" t="s">
        <v>65</v>
      </c>
      <c r="L12" s="55">
        <f>8*8*12</f>
        <v>768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5" t="s">
        <v>11</v>
      </c>
      <c r="D13" s="61">
        <v>1</v>
      </c>
      <c r="E13" s="61">
        <v>1</v>
      </c>
      <c r="F13" s="61">
        <v>75</v>
      </c>
      <c r="G13" s="61">
        <v>17</v>
      </c>
      <c r="H13" s="64">
        <v>43497</v>
      </c>
      <c r="I13" s="61">
        <v>1</v>
      </c>
      <c r="J13" s="63" t="s">
        <v>40</v>
      </c>
      <c r="K13" s="60" t="s">
        <v>65</v>
      </c>
      <c r="L13" s="55">
        <f>13*8*12</f>
        <v>1248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5" t="s">
        <v>3</v>
      </c>
      <c r="D14" s="61" t="s">
        <v>2</v>
      </c>
      <c r="E14" s="61">
        <v>1</v>
      </c>
      <c r="F14" s="61">
        <v>45</v>
      </c>
      <c r="G14" s="61">
        <v>11</v>
      </c>
      <c r="H14" s="64">
        <v>43680</v>
      </c>
      <c r="I14" s="61">
        <v>1</v>
      </c>
      <c r="J14" s="63" t="s">
        <v>23</v>
      </c>
      <c r="K14" s="60" t="s">
        <v>65</v>
      </c>
      <c r="L14" s="55">
        <f>4*12</f>
        <v>48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6" t="s">
        <v>7</v>
      </c>
      <c r="D15" s="61">
        <v>3</v>
      </c>
      <c r="E15" s="61">
        <v>1</v>
      </c>
      <c r="F15" s="61">
        <v>250</v>
      </c>
      <c r="G15" s="62"/>
      <c r="H15" s="62"/>
      <c r="I15" s="62"/>
      <c r="J15" s="63"/>
      <c r="K15" s="60" t="s">
        <v>65</v>
      </c>
      <c r="L15" s="4">
        <v>12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6" t="s">
        <v>5</v>
      </c>
      <c r="D16" s="61">
        <v>2</v>
      </c>
      <c r="E16" s="61">
        <v>1</v>
      </c>
      <c r="F16" s="61">
        <v>70</v>
      </c>
      <c r="G16" s="61">
        <v>19</v>
      </c>
      <c r="H16" s="64">
        <v>43680</v>
      </c>
      <c r="I16" s="61">
        <v>1</v>
      </c>
      <c r="J16" s="63" t="s">
        <v>40</v>
      </c>
      <c r="K16" s="60" t="s">
        <v>65</v>
      </c>
      <c r="L16" s="4">
        <v>1152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6">
        <v>0</v>
      </c>
      <c r="D17" s="61">
        <v>3.5</v>
      </c>
      <c r="E17" s="61">
        <v>1</v>
      </c>
      <c r="F17" s="61">
        <v>250</v>
      </c>
      <c r="G17" s="62"/>
      <c r="H17" s="62"/>
      <c r="I17" s="62"/>
      <c r="J17" s="63"/>
      <c r="K17" s="60" t="s">
        <v>65</v>
      </c>
      <c r="L17" s="4">
        <v>96</v>
      </c>
      <c r="M17" s="20"/>
      <c r="N17" s="20"/>
      <c r="O17" s="20"/>
      <c r="P17" s="20"/>
      <c r="Q17" s="21">
        <f t="shared" si="1"/>
        <v>0</v>
      </c>
      <c r="R17" s="22">
        <f aca="true" t="shared" si="2" ref="R17:R19">L17*M17</f>
        <v>0</v>
      </c>
    </row>
    <row r="18" spans="2:18" ht="18" customHeight="1">
      <c r="B18" s="28">
        <v>12</v>
      </c>
      <c r="C18" s="16" t="s">
        <v>7</v>
      </c>
      <c r="D18" s="61">
        <v>3</v>
      </c>
      <c r="E18" s="61">
        <v>5</v>
      </c>
      <c r="F18" s="61">
        <v>70</v>
      </c>
      <c r="G18" s="62"/>
      <c r="H18" s="62"/>
      <c r="I18" s="62"/>
      <c r="J18" s="63"/>
      <c r="K18" s="60" t="s">
        <v>65</v>
      </c>
      <c r="L18" s="4">
        <v>288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6" t="s">
        <v>5</v>
      </c>
      <c r="D19" s="61">
        <v>2</v>
      </c>
      <c r="E19" s="61">
        <v>1</v>
      </c>
      <c r="F19" s="61">
        <v>70</v>
      </c>
      <c r="G19" s="61">
        <v>26</v>
      </c>
      <c r="H19" s="64">
        <v>43497</v>
      </c>
      <c r="I19" s="61">
        <v>1</v>
      </c>
      <c r="J19" s="63" t="s">
        <v>40</v>
      </c>
      <c r="K19" s="60" t="s">
        <v>65</v>
      </c>
      <c r="L19" s="4">
        <v>288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5.75" customHeight="1">
      <c r="B20" s="76" t="s">
        <v>72</v>
      </c>
      <c r="C20" s="76"/>
      <c r="D20" s="77"/>
      <c r="E20" s="77"/>
      <c r="F20" s="77"/>
      <c r="G20" s="77"/>
      <c r="H20" s="77"/>
      <c r="I20" s="77"/>
      <c r="J20" s="77"/>
      <c r="K20" s="76"/>
      <c r="L20" s="76"/>
      <c r="M20" s="76"/>
      <c r="N20" s="76"/>
      <c r="O20" s="76"/>
      <c r="P20" s="76"/>
      <c r="Q20" s="26">
        <f>SUM(Q7:Q19)</f>
        <v>0</v>
      </c>
      <c r="R20" s="27"/>
    </row>
  </sheetData>
  <mergeCells count="4">
    <mergeCell ref="B5:R5"/>
    <mergeCell ref="B20:P20"/>
    <mergeCell ref="B1:R1"/>
    <mergeCell ref="B3:R3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1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9"/>
  <sheetViews>
    <sheetView zoomScale="85" zoomScaleNormal="85" workbookViewId="0" topLeftCell="A1">
      <selection activeCell="J31" sqref="J31"/>
    </sheetView>
  </sheetViews>
  <sheetFormatPr defaultColWidth="9.140625" defaultRowHeight="15"/>
  <cols>
    <col min="3" max="3" width="7.00390625" style="1" customWidth="1"/>
    <col min="4" max="4" width="7.28125" style="0" customWidth="1"/>
    <col min="5" max="5" width="10.28125" style="0" customWidth="1"/>
    <col min="6" max="6" width="11.57421875" style="0" customWidth="1"/>
    <col min="7" max="7" width="9.8515625" style="0" customWidth="1"/>
    <col min="8" max="8" width="13.00390625" style="0" customWidth="1"/>
    <col min="9" max="9" width="6.8515625" style="19" customWidth="1"/>
    <col min="10" max="10" width="30.8515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79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5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6"/>
      <c r="F4" s="7"/>
      <c r="G4" s="7"/>
      <c r="H4" s="5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65" t="s">
        <v>68</v>
      </c>
      <c r="C6" s="66" t="s">
        <v>16</v>
      </c>
      <c r="D6" s="66" t="s">
        <v>17</v>
      </c>
      <c r="E6" s="65" t="s">
        <v>61</v>
      </c>
      <c r="F6" s="65" t="s">
        <v>62</v>
      </c>
      <c r="G6" s="65" t="s">
        <v>18</v>
      </c>
      <c r="H6" s="67" t="s">
        <v>13</v>
      </c>
      <c r="I6" s="67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68">
        <v>1</v>
      </c>
      <c r="C7" s="61" t="s">
        <v>5</v>
      </c>
      <c r="D7" s="61">
        <v>2</v>
      </c>
      <c r="E7" s="61">
        <v>1</v>
      </c>
      <c r="F7" s="61">
        <v>70</v>
      </c>
      <c r="G7" s="61">
        <v>30</v>
      </c>
      <c r="H7" s="64">
        <v>43497</v>
      </c>
      <c r="I7" s="61">
        <v>1</v>
      </c>
      <c r="J7" s="63" t="s">
        <v>86</v>
      </c>
      <c r="K7" s="60" t="s">
        <v>65</v>
      </c>
      <c r="L7" s="55">
        <v>1800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68">
        <v>2</v>
      </c>
      <c r="C8" s="61">
        <v>0</v>
      </c>
      <c r="D8" s="64">
        <v>43588</v>
      </c>
      <c r="E8" s="61">
        <v>1</v>
      </c>
      <c r="F8" s="61">
        <v>90</v>
      </c>
      <c r="G8" s="61">
        <v>37</v>
      </c>
      <c r="H8" s="64">
        <v>43497</v>
      </c>
      <c r="I8" s="61">
        <v>1</v>
      </c>
      <c r="J8" s="63" t="s">
        <v>99</v>
      </c>
      <c r="K8" s="60" t="s">
        <v>65</v>
      </c>
      <c r="L8" s="55">
        <v>5184</v>
      </c>
      <c r="M8" s="20"/>
      <c r="N8" s="20"/>
      <c r="O8" s="20"/>
      <c r="P8" s="20"/>
      <c r="Q8" s="21">
        <f aca="true" t="shared" si="1" ref="Q8:Q19">L8*M8</f>
        <v>0</v>
      </c>
      <c r="R8" s="21">
        <f t="shared" si="0"/>
        <v>0</v>
      </c>
    </row>
    <row r="9" spans="2:18" ht="18" customHeight="1">
      <c r="B9" s="68">
        <v>3</v>
      </c>
      <c r="C9" s="61">
        <v>1</v>
      </c>
      <c r="D9" s="61">
        <v>4</v>
      </c>
      <c r="E9" s="61">
        <v>1</v>
      </c>
      <c r="F9" s="61">
        <v>90</v>
      </c>
      <c r="G9" s="61">
        <v>50</v>
      </c>
      <c r="H9" s="64">
        <v>43497</v>
      </c>
      <c r="I9" s="61">
        <v>1</v>
      </c>
      <c r="J9" s="69" t="s">
        <v>87</v>
      </c>
      <c r="K9" s="60" t="s">
        <v>65</v>
      </c>
      <c r="L9" s="55">
        <v>468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68">
        <v>4</v>
      </c>
      <c r="C10" s="61">
        <v>1</v>
      </c>
      <c r="D10" s="61">
        <v>4</v>
      </c>
      <c r="E10" s="61">
        <v>1</v>
      </c>
      <c r="F10" s="61">
        <v>90</v>
      </c>
      <c r="G10" s="61">
        <v>40</v>
      </c>
      <c r="H10" s="64">
        <v>43497</v>
      </c>
      <c r="I10" s="61">
        <v>1</v>
      </c>
      <c r="J10" s="63" t="s">
        <v>23</v>
      </c>
      <c r="K10" s="60" t="s">
        <v>65</v>
      </c>
      <c r="L10" s="55">
        <v>144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68">
        <v>5</v>
      </c>
      <c r="C11" s="61">
        <v>1</v>
      </c>
      <c r="D11" s="61">
        <v>4</v>
      </c>
      <c r="E11" s="61">
        <v>1</v>
      </c>
      <c r="F11" s="61">
        <v>90</v>
      </c>
      <c r="G11" s="61">
        <v>37</v>
      </c>
      <c r="H11" s="64">
        <v>43497</v>
      </c>
      <c r="I11" s="61">
        <v>1</v>
      </c>
      <c r="J11" s="63" t="s">
        <v>23</v>
      </c>
      <c r="K11" s="60" t="s">
        <v>65</v>
      </c>
      <c r="L11" s="55">
        <f>36*4</f>
        <v>144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68">
        <v>6</v>
      </c>
      <c r="C12" s="61" t="s">
        <v>7</v>
      </c>
      <c r="D12" s="61">
        <v>3</v>
      </c>
      <c r="E12" s="61">
        <v>1</v>
      </c>
      <c r="F12" s="61">
        <v>70</v>
      </c>
      <c r="G12" s="61">
        <v>26</v>
      </c>
      <c r="H12" s="64">
        <v>43497</v>
      </c>
      <c r="I12" s="61">
        <v>1</v>
      </c>
      <c r="J12" s="63" t="s">
        <v>86</v>
      </c>
      <c r="K12" s="60" t="s">
        <v>65</v>
      </c>
      <c r="L12" s="55">
        <v>612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68">
        <v>7</v>
      </c>
      <c r="C13" s="61" t="s">
        <v>7</v>
      </c>
      <c r="D13" s="61">
        <v>3</v>
      </c>
      <c r="E13" s="61">
        <v>1</v>
      </c>
      <c r="F13" s="61">
        <v>70</v>
      </c>
      <c r="G13" s="61">
        <v>30</v>
      </c>
      <c r="H13" s="64">
        <v>43497</v>
      </c>
      <c r="I13" s="61">
        <v>1</v>
      </c>
      <c r="J13" s="63" t="s">
        <v>21</v>
      </c>
      <c r="K13" s="60" t="s">
        <v>65</v>
      </c>
      <c r="L13" s="55">
        <v>5184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68">
        <v>8</v>
      </c>
      <c r="C14" s="61" t="s">
        <v>7</v>
      </c>
      <c r="D14" s="61">
        <v>3</v>
      </c>
      <c r="E14" s="61">
        <v>1</v>
      </c>
      <c r="F14" s="61">
        <v>75</v>
      </c>
      <c r="G14" s="61">
        <v>30</v>
      </c>
      <c r="H14" s="64">
        <v>43497</v>
      </c>
      <c r="I14" s="61">
        <v>1</v>
      </c>
      <c r="J14" s="63" t="s">
        <v>21</v>
      </c>
      <c r="K14" s="60" t="s">
        <v>65</v>
      </c>
      <c r="L14" s="55">
        <f>36*4</f>
        <v>144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68">
        <v>9</v>
      </c>
      <c r="C15" s="61" t="s">
        <v>7</v>
      </c>
      <c r="D15" s="61">
        <v>3</v>
      </c>
      <c r="E15" s="61">
        <v>1</v>
      </c>
      <c r="F15" s="61">
        <v>70</v>
      </c>
      <c r="G15" s="61">
        <v>30</v>
      </c>
      <c r="H15" s="64">
        <v>43497</v>
      </c>
      <c r="I15" s="61">
        <v>1</v>
      </c>
      <c r="J15" s="63" t="s">
        <v>40</v>
      </c>
      <c r="K15" s="60" t="s">
        <v>65</v>
      </c>
      <c r="L15" s="55">
        <v>5112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68">
        <v>10</v>
      </c>
      <c r="C16" s="61" t="s">
        <v>7</v>
      </c>
      <c r="D16" s="61">
        <v>3</v>
      </c>
      <c r="E16" s="61">
        <v>1</v>
      </c>
      <c r="F16" s="61">
        <v>70</v>
      </c>
      <c r="G16" s="61">
        <v>37</v>
      </c>
      <c r="H16" s="64">
        <v>43497</v>
      </c>
      <c r="I16" s="61">
        <v>1</v>
      </c>
      <c r="J16" s="63" t="s">
        <v>88</v>
      </c>
      <c r="K16" s="60" t="s">
        <v>65</v>
      </c>
      <c r="L16" s="55">
        <v>3348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68">
        <v>11</v>
      </c>
      <c r="C17" s="61" t="s">
        <v>7</v>
      </c>
      <c r="D17" s="61">
        <v>3</v>
      </c>
      <c r="E17" s="61">
        <v>1</v>
      </c>
      <c r="F17" s="61">
        <v>90</v>
      </c>
      <c r="G17" s="61">
        <v>37</v>
      </c>
      <c r="H17" s="64">
        <v>43497</v>
      </c>
      <c r="I17" s="61">
        <v>1</v>
      </c>
      <c r="J17" s="63" t="s">
        <v>88</v>
      </c>
      <c r="K17" s="60" t="s">
        <v>65</v>
      </c>
      <c r="L17" s="55">
        <v>3564</v>
      </c>
      <c r="M17" s="20"/>
      <c r="N17" s="20"/>
      <c r="O17" s="20"/>
      <c r="P17" s="20"/>
      <c r="Q17" s="21">
        <f t="shared" si="1"/>
        <v>0</v>
      </c>
      <c r="R17" s="22">
        <f aca="true" t="shared" si="2" ref="R17:R19">L17*M17</f>
        <v>0</v>
      </c>
    </row>
    <row r="18" spans="2:18" ht="18" customHeight="1">
      <c r="B18" s="68">
        <v>12</v>
      </c>
      <c r="C18" s="61" t="s">
        <v>7</v>
      </c>
      <c r="D18" s="61">
        <v>3</v>
      </c>
      <c r="E18" s="61">
        <v>1</v>
      </c>
      <c r="F18" s="61">
        <v>90</v>
      </c>
      <c r="G18" s="61">
        <v>37</v>
      </c>
      <c r="H18" s="64">
        <v>43497</v>
      </c>
      <c r="I18" s="61">
        <v>1</v>
      </c>
      <c r="J18" s="63" t="s">
        <v>21</v>
      </c>
      <c r="K18" s="60" t="s">
        <v>65</v>
      </c>
      <c r="L18" s="55">
        <f>36*4</f>
        <v>144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68">
        <v>13</v>
      </c>
      <c r="C19" s="61" t="s">
        <v>5</v>
      </c>
      <c r="D19" s="61">
        <v>2</v>
      </c>
      <c r="E19" s="61">
        <v>1</v>
      </c>
      <c r="F19" s="61">
        <v>70</v>
      </c>
      <c r="G19" s="61">
        <v>26</v>
      </c>
      <c r="H19" s="64">
        <v>43497</v>
      </c>
      <c r="I19" s="61">
        <v>1</v>
      </c>
      <c r="J19" s="63" t="s">
        <v>86</v>
      </c>
      <c r="K19" s="60" t="s">
        <v>65</v>
      </c>
      <c r="L19" s="55">
        <v>10332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68">
        <v>14</v>
      </c>
      <c r="C20" s="61" t="s">
        <v>5</v>
      </c>
      <c r="D20" s="61">
        <v>2</v>
      </c>
      <c r="E20" s="61">
        <v>1</v>
      </c>
      <c r="F20" s="61">
        <v>75</v>
      </c>
      <c r="G20" s="61">
        <v>30</v>
      </c>
      <c r="H20" s="64">
        <v>43497</v>
      </c>
      <c r="I20" s="61">
        <v>1</v>
      </c>
      <c r="J20" s="63" t="s">
        <v>21</v>
      </c>
      <c r="K20" s="60" t="s">
        <v>65</v>
      </c>
      <c r="L20" s="55">
        <f>36*4</f>
        <v>144</v>
      </c>
      <c r="M20" s="20"/>
      <c r="N20" s="20"/>
      <c r="O20" s="20"/>
      <c r="P20" s="20"/>
      <c r="Q20" s="21">
        <f aca="true" t="shared" si="3" ref="Q20:Q83">L20*M20</f>
        <v>0</v>
      </c>
      <c r="R20" s="22">
        <f aca="true" t="shared" si="4" ref="R20:R83">L20*M20</f>
        <v>0</v>
      </c>
    </row>
    <row r="21" spans="2:18" ht="18" customHeight="1">
      <c r="B21" s="68">
        <v>15</v>
      </c>
      <c r="C21" s="61" t="s">
        <v>5</v>
      </c>
      <c r="D21" s="61">
        <v>2</v>
      </c>
      <c r="E21" s="61">
        <v>1</v>
      </c>
      <c r="F21" s="61">
        <v>75</v>
      </c>
      <c r="G21" s="61">
        <v>22</v>
      </c>
      <c r="H21" s="64">
        <v>43497</v>
      </c>
      <c r="I21" s="61">
        <v>1</v>
      </c>
      <c r="J21" s="63" t="s">
        <v>21</v>
      </c>
      <c r="K21" s="60" t="s">
        <v>65</v>
      </c>
      <c r="L21" s="55">
        <f>2*36*8</f>
        <v>576</v>
      </c>
      <c r="M21" s="20"/>
      <c r="N21" s="20"/>
      <c r="O21" s="20"/>
      <c r="P21" s="20"/>
      <c r="Q21" s="21">
        <f t="shared" si="3"/>
        <v>0</v>
      </c>
      <c r="R21" s="22">
        <f t="shared" si="4"/>
        <v>0</v>
      </c>
    </row>
    <row r="22" spans="2:18" ht="18" customHeight="1">
      <c r="B22" s="68">
        <v>16</v>
      </c>
      <c r="C22" s="61" t="s">
        <v>5</v>
      </c>
      <c r="D22" s="61">
        <v>2</v>
      </c>
      <c r="E22" s="61">
        <v>1</v>
      </c>
      <c r="F22" s="61">
        <v>75</v>
      </c>
      <c r="G22" s="61">
        <v>26</v>
      </c>
      <c r="H22" s="64">
        <v>43497</v>
      </c>
      <c r="I22" s="61">
        <v>1</v>
      </c>
      <c r="J22" s="63" t="s">
        <v>100</v>
      </c>
      <c r="K22" s="60" t="s">
        <v>65</v>
      </c>
      <c r="L22" s="55">
        <v>120</v>
      </c>
      <c r="M22" s="20"/>
      <c r="N22" s="20"/>
      <c r="O22" s="20"/>
      <c r="P22" s="20"/>
      <c r="Q22" s="21">
        <f t="shared" si="3"/>
        <v>0</v>
      </c>
      <c r="R22" s="22">
        <f t="shared" si="4"/>
        <v>0</v>
      </c>
    </row>
    <row r="23" spans="2:18" ht="18" customHeight="1">
      <c r="B23" s="68">
        <v>17</v>
      </c>
      <c r="C23" s="61" t="s">
        <v>5</v>
      </c>
      <c r="D23" s="61">
        <v>2</v>
      </c>
      <c r="E23" s="61">
        <v>1</v>
      </c>
      <c r="F23" s="61">
        <v>70</v>
      </c>
      <c r="G23" s="61">
        <v>24</v>
      </c>
      <c r="H23" s="64">
        <v>43680</v>
      </c>
      <c r="I23" s="61">
        <v>1</v>
      </c>
      <c r="J23" s="63" t="s">
        <v>23</v>
      </c>
      <c r="K23" s="60" t="s">
        <v>65</v>
      </c>
      <c r="L23" s="55">
        <v>3240</v>
      </c>
      <c r="M23" s="20"/>
      <c r="N23" s="20"/>
      <c r="O23" s="20"/>
      <c r="P23" s="20"/>
      <c r="Q23" s="21">
        <f t="shared" si="3"/>
        <v>0</v>
      </c>
      <c r="R23" s="22">
        <f t="shared" si="4"/>
        <v>0</v>
      </c>
    </row>
    <row r="24" spans="2:18" ht="18" customHeight="1">
      <c r="B24" s="68">
        <v>18</v>
      </c>
      <c r="C24" s="61" t="s">
        <v>9</v>
      </c>
      <c r="D24" s="61">
        <v>1.5</v>
      </c>
      <c r="E24" s="61">
        <v>1</v>
      </c>
      <c r="F24" s="61">
        <v>70</v>
      </c>
      <c r="G24" s="61">
        <v>17</v>
      </c>
      <c r="H24" s="64">
        <v>43497</v>
      </c>
      <c r="I24" s="61">
        <v>1</v>
      </c>
      <c r="J24" s="63" t="s">
        <v>40</v>
      </c>
      <c r="K24" s="60" t="s">
        <v>65</v>
      </c>
      <c r="L24" s="55">
        <v>2844</v>
      </c>
      <c r="M24" s="20"/>
      <c r="N24" s="20"/>
      <c r="O24" s="20"/>
      <c r="P24" s="20"/>
      <c r="Q24" s="21">
        <f t="shared" si="3"/>
        <v>0</v>
      </c>
      <c r="R24" s="22">
        <f t="shared" si="4"/>
        <v>0</v>
      </c>
    </row>
    <row r="25" spans="2:18" ht="18" customHeight="1">
      <c r="B25" s="68">
        <v>19</v>
      </c>
      <c r="C25" s="61" t="s">
        <v>9</v>
      </c>
      <c r="D25" s="61">
        <v>1.5</v>
      </c>
      <c r="E25" s="61">
        <v>1</v>
      </c>
      <c r="F25" s="61">
        <v>70</v>
      </c>
      <c r="G25" s="61">
        <v>19</v>
      </c>
      <c r="H25" s="64">
        <v>43680</v>
      </c>
      <c r="I25" s="61">
        <v>1</v>
      </c>
      <c r="J25" s="63" t="s">
        <v>23</v>
      </c>
      <c r="K25" s="60" t="s">
        <v>65</v>
      </c>
      <c r="L25" s="55">
        <v>396</v>
      </c>
      <c r="M25" s="20"/>
      <c r="N25" s="20"/>
      <c r="O25" s="20"/>
      <c r="P25" s="20"/>
      <c r="Q25" s="21">
        <f t="shared" si="3"/>
        <v>0</v>
      </c>
      <c r="R25" s="22">
        <f t="shared" si="4"/>
        <v>0</v>
      </c>
    </row>
    <row r="26" spans="2:18" ht="18" customHeight="1">
      <c r="B26" s="68">
        <v>20</v>
      </c>
      <c r="C26" s="61" t="s">
        <v>9</v>
      </c>
      <c r="D26" s="64">
        <v>43586</v>
      </c>
      <c r="E26" s="61">
        <v>1</v>
      </c>
      <c r="F26" s="61">
        <v>70</v>
      </c>
      <c r="G26" s="61">
        <v>17</v>
      </c>
      <c r="H26" s="64">
        <v>43497</v>
      </c>
      <c r="I26" s="61">
        <v>1</v>
      </c>
      <c r="J26" s="63" t="s">
        <v>40</v>
      </c>
      <c r="K26" s="60" t="s">
        <v>65</v>
      </c>
      <c r="L26" s="55">
        <v>108</v>
      </c>
      <c r="M26" s="20"/>
      <c r="N26" s="20"/>
      <c r="O26" s="20"/>
      <c r="P26" s="20"/>
      <c r="Q26" s="21">
        <f t="shared" si="3"/>
        <v>0</v>
      </c>
      <c r="R26" s="22">
        <f t="shared" si="4"/>
        <v>0</v>
      </c>
    </row>
    <row r="27" spans="2:18" ht="18" customHeight="1">
      <c r="B27" s="68">
        <v>21</v>
      </c>
      <c r="C27" s="61" t="s">
        <v>5</v>
      </c>
      <c r="D27" s="61">
        <v>2</v>
      </c>
      <c r="E27" s="61">
        <v>1</v>
      </c>
      <c r="F27" s="61">
        <v>90</v>
      </c>
      <c r="G27" s="61">
        <v>26</v>
      </c>
      <c r="H27" s="64">
        <v>43497</v>
      </c>
      <c r="I27" s="61">
        <v>1</v>
      </c>
      <c r="J27" s="63" t="s">
        <v>21</v>
      </c>
      <c r="K27" s="60" t="s">
        <v>65</v>
      </c>
      <c r="L27" s="55">
        <f>24*2*8/14</f>
        <v>27.428571428571427</v>
      </c>
      <c r="M27" s="20"/>
      <c r="N27" s="20"/>
      <c r="O27" s="20"/>
      <c r="P27" s="20"/>
      <c r="Q27" s="21">
        <f t="shared" si="3"/>
        <v>0</v>
      </c>
      <c r="R27" s="22">
        <f t="shared" si="4"/>
        <v>0</v>
      </c>
    </row>
    <row r="28" spans="2:18" ht="18" customHeight="1">
      <c r="B28" s="68">
        <v>22</v>
      </c>
      <c r="C28" s="61" t="s">
        <v>5</v>
      </c>
      <c r="D28" s="61">
        <v>2</v>
      </c>
      <c r="E28" s="61">
        <v>1</v>
      </c>
      <c r="F28" s="61">
        <v>70</v>
      </c>
      <c r="G28" s="61">
        <v>18</v>
      </c>
      <c r="H28" s="64">
        <v>43497</v>
      </c>
      <c r="I28" s="61">
        <v>1</v>
      </c>
      <c r="J28" s="63" t="s">
        <v>23</v>
      </c>
      <c r="K28" s="60" t="s">
        <v>65</v>
      </c>
      <c r="L28" s="56">
        <f>4*24</f>
        <v>96</v>
      </c>
      <c r="M28" s="20"/>
      <c r="N28" s="20"/>
      <c r="O28" s="20"/>
      <c r="P28" s="20"/>
      <c r="Q28" s="21">
        <f t="shared" si="3"/>
        <v>0</v>
      </c>
      <c r="R28" s="22">
        <f t="shared" si="4"/>
        <v>0</v>
      </c>
    </row>
    <row r="29" spans="2:18" ht="18" customHeight="1">
      <c r="B29" s="68">
        <v>23</v>
      </c>
      <c r="C29" s="61" t="s">
        <v>9</v>
      </c>
      <c r="D29" s="61">
        <v>1.5</v>
      </c>
      <c r="E29" s="61"/>
      <c r="F29" s="61">
        <v>75</v>
      </c>
      <c r="G29" s="61">
        <v>18</v>
      </c>
      <c r="H29" s="64">
        <v>43497</v>
      </c>
      <c r="I29" s="61">
        <v>1</v>
      </c>
      <c r="J29" s="63" t="s">
        <v>21</v>
      </c>
      <c r="K29" s="60" t="s">
        <v>65</v>
      </c>
      <c r="L29" s="57">
        <f>24*4*8</f>
        <v>768</v>
      </c>
      <c r="M29" s="20"/>
      <c r="N29" s="20"/>
      <c r="O29" s="20"/>
      <c r="P29" s="20"/>
      <c r="Q29" s="21">
        <f t="shared" si="3"/>
        <v>0</v>
      </c>
      <c r="R29" s="22">
        <f t="shared" si="4"/>
        <v>0</v>
      </c>
    </row>
    <row r="30" spans="2:18" ht="18" customHeight="1">
      <c r="B30" s="68">
        <v>24</v>
      </c>
      <c r="C30" s="61" t="s">
        <v>5</v>
      </c>
      <c r="D30" s="61">
        <v>2</v>
      </c>
      <c r="E30" s="61">
        <v>12</v>
      </c>
      <c r="F30" s="61">
        <v>45</v>
      </c>
      <c r="G30" s="61"/>
      <c r="H30" s="61"/>
      <c r="I30" s="61"/>
      <c r="J30" s="63"/>
      <c r="K30" s="60" t="s">
        <v>65</v>
      </c>
      <c r="L30" s="55">
        <v>2736</v>
      </c>
      <c r="M30" s="20"/>
      <c r="N30" s="20"/>
      <c r="O30" s="20"/>
      <c r="P30" s="20"/>
      <c r="Q30" s="21">
        <f t="shared" si="3"/>
        <v>0</v>
      </c>
      <c r="R30" s="22">
        <f t="shared" si="4"/>
        <v>0</v>
      </c>
    </row>
    <row r="31" spans="2:18" ht="18" customHeight="1">
      <c r="B31" s="68">
        <v>25</v>
      </c>
      <c r="C31" s="61" t="s">
        <v>9</v>
      </c>
      <c r="D31" s="64">
        <v>43586</v>
      </c>
      <c r="E31" s="61">
        <v>1</v>
      </c>
      <c r="F31" s="61">
        <v>75</v>
      </c>
      <c r="G31" s="61">
        <v>20</v>
      </c>
      <c r="H31" s="64">
        <v>43497</v>
      </c>
      <c r="I31" s="61">
        <v>1</v>
      </c>
      <c r="J31" s="63" t="s">
        <v>101</v>
      </c>
      <c r="K31" s="60" t="s">
        <v>65</v>
      </c>
      <c r="L31" s="55">
        <v>120</v>
      </c>
      <c r="M31" s="20"/>
      <c r="N31" s="20"/>
      <c r="O31" s="20"/>
      <c r="P31" s="20"/>
      <c r="Q31" s="21">
        <f t="shared" si="3"/>
        <v>0</v>
      </c>
      <c r="R31" s="22">
        <f t="shared" si="4"/>
        <v>0</v>
      </c>
    </row>
    <row r="32" spans="2:18" ht="18" customHeight="1">
      <c r="B32" s="68">
        <v>26</v>
      </c>
      <c r="C32" s="61" t="s">
        <v>12</v>
      </c>
      <c r="D32" s="61">
        <v>0.5</v>
      </c>
      <c r="E32" s="61">
        <v>1</v>
      </c>
      <c r="F32" s="61">
        <v>30</v>
      </c>
      <c r="G32" s="61">
        <v>6.4</v>
      </c>
      <c r="H32" s="64">
        <v>43680</v>
      </c>
      <c r="I32" s="61">
        <v>1</v>
      </c>
      <c r="J32" s="63" t="s">
        <v>41</v>
      </c>
      <c r="K32" s="60" t="s">
        <v>65</v>
      </c>
      <c r="L32" s="55">
        <f>12*10*8</f>
        <v>960</v>
      </c>
      <c r="M32" s="20"/>
      <c r="N32" s="20"/>
      <c r="O32" s="20"/>
      <c r="P32" s="20"/>
      <c r="Q32" s="21">
        <f t="shared" si="3"/>
        <v>0</v>
      </c>
      <c r="R32" s="22">
        <f t="shared" si="4"/>
        <v>0</v>
      </c>
    </row>
    <row r="33" spans="2:18" ht="18" customHeight="1">
      <c r="B33" s="68">
        <v>27</v>
      </c>
      <c r="C33" s="61" t="s">
        <v>7</v>
      </c>
      <c r="D33" s="61"/>
      <c r="E33" s="61">
        <v>12</v>
      </c>
      <c r="F33" s="61">
        <v>45</v>
      </c>
      <c r="G33" s="61"/>
      <c r="H33" s="61"/>
      <c r="I33" s="61"/>
      <c r="J33" s="63" t="s">
        <v>42</v>
      </c>
      <c r="K33" s="60" t="s">
        <v>65</v>
      </c>
      <c r="L33" s="55">
        <f>4*8</f>
        <v>32</v>
      </c>
      <c r="M33" s="20"/>
      <c r="N33" s="20"/>
      <c r="O33" s="20"/>
      <c r="P33" s="20"/>
      <c r="Q33" s="21">
        <f t="shared" si="3"/>
        <v>0</v>
      </c>
      <c r="R33" s="22">
        <f t="shared" si="4"/>
        <v>0</v>
      </c>
    </row>
    <row r="34" spans="2:18" ht="18" customHeight="1">
      <c r="B34" s="68">
        <v>28</v>
      </c>
      <c r="C34" s="61" t="s">
        <v>7</v>
      </c>
      <c r="D34" s="61"/>
      <c r="E34" s="61">
        <v>1</v>
      </c>
      <c r="F34" s="61">
        <v>75</v>
      </c>
      <c r="G34" s="64">
        <v>43513</v>
      </c>
      <c r="H34" s="64">
        <v>43497</v>
      </c>
      <c r="I34" s="61">
        <v>1</v>
      </c>
      <c r="J34" s="63" t="s">
        <v>21</v>
      </c>
      <c r="K34" s="60" t="s">
        <v>65</v>
      </c>
      <c r="L34" s="55">
        <f>72*8</f>
        <v>576</v>
      </c>
      <c r="M34" s="20"/>
      <c r="N34" s="20"/>
      <c r="O34" s="20"/>
      <c r="P34" s="20"/>
      <c r="Q34" s="21">
        <f t="shared" si="3"/>
        <v>0</v>
      </c>
      <c r="R34" s="22">
        <f t="shared" si="4"/>
        <v>0</v>
      </c>
    </row>
    <row r="35" spans="2:18" ht="18" customHeight="1">
      <c r="B35" s="68">
        <v>29</v>
      </c>
      <c r="C35" s="61" t="s">
        <v>9</v>
      </c>
      <c r="D35" s="61"/>
      <c r="E35" s="61">
        <v>1</v>
      </c>
      <c r="F35" s="61">
        <v>75</v>
      </c>
      <c r="G35" s="64">
        <v>43487</v>
      </c>
      <c r="H35" s="64">
        <v>43497</v>
      </c>
      <c r="I35" s="61">
        <v>1</v>
      </c>
      <c r="J35" s="63" t="s">
        <v>21</v>
      </c>
      <c r="K35" s="60" t="s">
        <v>65</v>
      </c>
      <c r="L35" s="55">
        <f>4*30</f>
        <v>120</v>
      </c>
      <c r="M35" s="20"/>
      <c r="N35" s="20"/>
      <c r="O35" s="20"/>
      <c r="P35" s="20"/>
      <c r="Q35" s="21">
        <f t="shared" si="3"/>
        <v>0</v>
      </c>
      <c r="R35" s="22">
        <f t="shared" si="4"/>
        <v>0</v>
      </c>
    </row>
    <row r="36" spans="2:18" ht="18" customHeight="1">
      <c r="B36" s="68">
        <v>30</v>
      </c>
      <c r="C36" s="61" t="s">
        <v>9</v>
      </c>
      <c r="D36" s="61"/>
      <c r="E36" s="61">
        <v>6</v>
      </c>
      <c r="F36" s="61">
        <v>45</v>
      </c>
      <c r="G36" s="61"/>
      <c r="H36" s="61"/>
      <c r="I36" s="61"/>
      <c r="J36" s="63" t="s">
        <v>42</v>
      </c>
      <c r="K36" s="60" t="s">
        <v>65</v>
      </c>
      <c r="L36" s="55">
        <f>4*24*8/6</f>
        <v>128</v>
      </c>
      <c r="M36" s="20"/>
      <c r="N36" s="20"/>
      <c r="O36" s="20"/>
      <c r="P36" s="20"/>
      <c r="Q36" s="21">
        <f t="shared" si="3"/>
        <v>0</v>
      </c>
      <c r="R36" s="22">
        <f t="shared" si="4"/>
        <v>0</v>
      </c>
    </row>
    <row r="37" spans="2:18" ht="18" customHeight="1">
      <c r="B37" s="68">
        <v>31</v>
      </c>
      <c r="C37" s="61" t="s">
        <v>5</v>
      </c>
      <c r="D37" s="61"/>
      <c r="E37" s="61">
        <v>1</v>
      </c>
      <c r="F37" s="61">
        <v>75</v>
      </c>
      <c r="G37" s="61">
        <v>48</v>
      </c>
      <c r="H37" s="64">
        <v>43497</v>
      </c>
      <c r="I37" s="61">
        <v>1</v>
      </c>
      <c r="J37" s="63" t="s">
        <v>21</v>
      </c>
      <c r="K37" s="60" t="s">
        <v>65</v>
      </c>
      <c r="L37" s="55">
        <f>18*36*8</f>
        <v>5184</v>
      </c>
      <c r="M37" s="20"/>
      <c r="N37" s="20"/>
      <c r="O37" s="20"/>
      <c r="P37" s="20"/>
      <c r="Q37" s="21">
        <f t="shared" si="3"/>
        <v>0</v>
      </c>
      <c r="R37" s="22">
        <f t="shared" si="4"/>
        <v>0</v>
      </c>
    </row>
    <row r="38" spans="2:18" ht="18" customHeight="1">
      <c r="B38" s="68">
        <v>32</v>
      </c>
      <c r="C38" s="61" t="s">
        <v>5</v>
      </c>
      <c r="D38" s="61"/>
      <c r="E38" s="61">
        <v>1</v>
      </c>
      <c r="F38" s="61">
        <v>75</v>
      </c>
      <c r="G38" s="61">
        <v>37</v>
      </c>
      <c r="H38" s="64">
        <v>43497</v>
      </c>
      <c r="I38" s="61">
        <v>1</v>
      </c>
      <c r="J38" s="63" t="s">
        <v>21</v>
      </c>
      <c r="K38" s="60" t="s">
        <v>65</v>
      </c>
      <c r="L38" s="55">
        <f>4*36*8</f>
        <v>1152</v>
      </c>
      <c r="M38" s="20"/>
      <c r="N38" s="20"/>
      <c r="O38" s="20"/>
      <c r="P38" s="20"/>
      <c r="Q38" s="21">
        <f t="shared" si="3"/>
        <v>0</v>
      </c>
      <c r="R38" s="22">
        <f t="shared" si="4"/>
        <v>0</v>
      </c>
    </row>
    <row r="39" spans="2:18" ht="18" customHeight="1">
      <c r="B39" s="68">
        <v>33</v>
      </c>
      <c r="C39" s="61" t="s">
        <v>5</v>
      </c>
      <c r="D39" s="61"/>
      <c r="E39" s="61">
        <v>1</v>
      </c>
      <c r="F39" s="61">
        <v>75</v>
      </c>
      <c r="G39" s="61">
        <v>17</v>
      </c>
      <c r="H39" s="64">
        <v>43497</v>
      </c>
      <c r="I39" s="61">
        <v>1</v>
      </c>
      <c r="J39" s="63" t="s">
        <v>21</v>
      </c>
      <c r="K39" s="60" t="s">
        <v>65</v>
      </c>
      <c r="L39" s="55">
        <f>36*8</f>
        <v>288</v>
      </c>
      <c r="M39" s="20"/>
      <c r="N39" s="20"/>
      <c r="O39" s="20"/>
      <c r="P39" s="20"/>
      <c r="Q39" s="21">
        <f t="shared" si="3"/>
        <v>0</v>
      </c>
      <c r="R39" s="22">
        <f t="shared" si="4"/>
        <v>0</v>
      </c>
    </row>
    <row r="40" spans="2:18" ht="18" customHeight="1">
      <c r="B40" s="68">
        <v>34</v>
      </c>
      <c r="C40" s="61" t="s">
        <v>9</v>
      </c>
      <c r="D40" s="61">
        <v>1.5</v>
      </c>
      <c r="E40" s="61">
        <v>1</v>
      </c>
      <c r="F40" s="61">
        <v>70</v>
      </c>
      <c r="G40" s="61">
        <v>17</v>
      </c>
      <c r="H40" s="64">
        <v>43497</v>
      </c>
      <c r="I40" s="61">
        <v>1</v>
      </c>
      <c r="J40" s="63" t="s">
        <v>21</v>
      </c>
      <c r="K40" s="60" t="s">
        <v>65</v>
      </c>
      <c r="L40" s="55">
        <f>15*8*24</f>
        <v>2880</v>
      </c>
      <c r="M40" s="20"/>
      <c r="N40" s="20"/>
      <c r="O40" s="20"/>
      <c r="P40" s="20"/>
      <c r="Q40" s="21">
        <f t="shared" si="3"/>
        <v>0</v>
      </c>
      <c r="R40" s="22">
        <f t="shared" si="4"/>
        <v>0</v>
      </c>
    </row>
    <row r="41" spans="2:18" ht="18" customHeight="1">
      <c r="B41" s="68">
        <v>35</v>
      </c>
      <c r="C41" s="61" t="s">
        <v>9</v>
      </c>
      <c r="D41" s="61">
        <v>1.5</v>
      </c>
      <c r="E41" s="61">
        <v>1</v>
      </c>
      <c r="F41" s="61">
        <v>75</v>
      </c>
      <c r="G41" s="61">
        <v>17</v>
      </c>
      <c r="H41" s="64">
        <v>43497</v>
      </c>
      <c r="I41" s="61">
        <v>1</v>
      </c>
      <c r="J41" s="63" t="s">
        <v>21</v>
      </c>
      <c r="K41" s="60" t="s">
        <v>65</v>
      </c>
      <c r="L41" s="55">
        <f>10*36*8</f>
        <v>2880</v>
      </c>
      <c r="M41" s="20"/>
      <c r="N41" s="20"/>
      <c r="O41" s="20"/>
      <c r="P41" s="20"/>
      <c r="Q41" s="21">
        <f t="shared" si="3"/>
        <v>0</v>
      </c>
      <c r="R41" s="22">
        <f t="shared" si="4"/>
        <v>0</v>
      </c>
    </row>
    <row r="42" spans="2:18" ht="18" customHeight="1">
      <c r="B42" s="68">
        <v>36</v>
      </c>
      <c r="C42" s="61" t="s">
        <v>5</v>
      </c>
      <c r="D42" s="61">
        <v>2</v>
      </c>
      <c r="E42" s="61">
        <v>1</v>
      </c>
      <c r="F42" s="61">
        <v>70</v>
      </c>
      <c r="G42" s="61">
        <v>22</v>
      </c>
      <c r="H42" s="64">
        <v>43497</v>
      </c>
      <c r="I42" s="61">
        <v>1</v>
      </c>
      <c r="J42" s="63" t="s">
        <v>89</v>
      </c>
      <c r="K42" s="60" t="s">
        <v>65</v>
      </c>
      <c r="L42" s="55">
        <v>2988</v>
      </c>
      <c r="M42" s="20"/>
      <c r="N42" s="20"/>
      <c r="O42" s="20"/>
      <c r="P42" s="20"/>
      <c r="Q42" s="21">
        <f t="shared" si="3"/>
        <v>0</v>
      </c>
      <c r="R42" s="22">
        <f t="shared" si="4"/>
        <v>0</v>
      </c>
    </row>
    <row r="43" spans="2:18" ht="18" customHeight="1">
      <c r="B43" s="68">
        <v>37</v>
      </c>
      <c r="C43" s="61">
        <v>0</v>
      </c>
      <c r="D43" s="61">
        <v>3.5</v>
      </c>
      <c r="E43" s="61">
        <v>12</v>
      </c>
      <c r="F43" s="61">
        <v>45</v>
      </c>
      <c r="G43" s="61"/>
      <c r="H43" s="61"/>
      <c r="I43" s="61"/>
      <c r="J43" s="63"/>
      <c r="K43" s="60" t="s">
        <v>65</v>
      </c>
      <c r="L43" s="55">
        <v>1992</v>
      </c>
      <c r="M43" s="20"/>
      <c r="N43" s="20"/>
      <c r="O43" s="20"/>
      <c r="P43" s="20"/>
      <c r="Q43" s="21">
        <f t="shared" si="3"/>
        <v>0</v>
      </c>
      <c r="R43" s="22">
        <f t="shared" si="4"/>
        <v>0</v>
      </c>
    </row>
    <row r="44" spans="2:18" ht="18" customHeight="1">
      <c r="B44" s="68">
        <v>38</v>
      </c>
      <c r="C44" s="61" t="s">
        <v>38</v>
      </c>
      <c r="D44" s="61">
        <v>0.4</v>
      </c>
      <c r="E44" s="61">
        <v>1</v>
      </c>
      <c r="F44" s="61">
        <v>30</v>
      </c>
      <c r="G44" s="61">
        <v>6</v>
      </c>
      <c r="H44" s="64">
        <v>43680</v>
      </c>
      <c r="I44" s="61">
        <v>2</v>
      </c>
      <c r="J44" s="69" t="s">
        <v>90</v>
      </c>
      <c r="K44" s="60" t="s">
        <v>65</v>
      </c>
      <c r="L44" s="29">
        <v>636</v>
      </c>
      <c r="M44" s="20"/>
      <c r="N44" s="20"/>
      <c r="O44" s="20"/>
      <c r="P44" s="20"/>
      <c r="Q44" s="21">
        <f t="shared" si="3"/>
        <v>0</v>
      </c>
      <c r="R44" s="22">
        <f t="shared" si="4"/>
        <v>0</v>
      </c>
    </row>
    <row r="45" spans="2:18" ht="18" customHeight="1">
      <c r="B45" s="68">
        <v>39</v>
      </c>
      <c r="C45" s="61" t="s">
        <v>26</v>
      </c>
      <c r="D45" s="61">
        <v>0.3</v>
      </c>
      <c r="E45" s="61">
        <v>1</v>
      </c>
      <c r="F45" s="61">
        <v>8</v>
      </c>
      <c r="G45" s="61">
        <v>6.1</v>
      </c>
      <c r="H45" s="64">
        <v>43680</v>
      </c>
      <c r="I45" s="61">
        <v>1</v>
      </c>
      <c r="J45" s="69" t="s">
        <v>90</v>
      </c>
      <c r="K45" s="60" t="s">
        <v>65</v>
      </c>
      <c r="L45" s="4">
        <v>576</v>
      </c>
      <c r="M45" s="20"/>
      <c r="N45" s="20"/>
      <c r="O45" s="20"/>
      <c r="P45" s="20"/>
      <c r="Q45" s="21">
        <f t="shared" si="3"/>
        <v>0</v>
      </c>
      <c r="R45" s="22">
        <f t="shared" si="4"/>
        <v>0</v>
      </c>
    </row>
    <row r="46" spans="2:18" ht="18" customHeight="1">
      <c r="B46" s="68">
        <v>40</v>
      </c>
      <c r="C46" s="61" t="s">
        <v>12</v>
      </c>
      <c r="D46" s="61">
        <v>0.5</v>
      </c>
      <c r="E46" s="61">
        <v>1</v>
      </c>
      <c r="F46" s="61">
        <v>45</v>
      </c>
      <c r="G46" s="61">
        <v>6.6</v>
      </c>
      <c r="H46" s="64">
        <v>43680</v>
      </c>
      <c r="I46" s="61">
        <v>2</v>
      </c>
      <c r="J46" s="69" t="s">
        <v>90</v>
      </c>
      <c r="K46" s="60" t="s">
        <v>65</v>
      </c>
      <c r="L46" s="4">
        <v>537</v>
      </c>
      <c r="M46" s="20"/>
      <c r="N46" s="20"/>
      <c r="O46" s="20"/>
      <c r="P46" s="20"/>
      <c r="Q46" s="21">
        <f t="shared" si="3"/>
        <v>0</v>
      </c>
      <c r="R46" s="22">
        <f t="shared" si="4"/>
        <v>0</v>
      </c>
    </row>
    <row r="47" spans="2:18" ht="18" customHeight="1">
      <c r="B47" s="68">
        <v>41</v>
      </c>
      <c r="C47" s="61" t="s">
        <v>3</v>
      </c>
      <c r="D47" s="61">
        <v>0.7</v>
      </c>
      <c r="E47" s="61">
        <v>1</v>
      </c>
      <c r="F47" s="61">
        <v>45</v>
      </c>
      <c r="G47" s="61">
        <v>8</v>
      </c>
      <c r="H47" s="64">
        <v>43556</v>
      </c>
      <c r="I47" s="61">
        <v>2</v>
      </c>
      <c r="J47" s="69" t="s">
        <v>90</v>
      </c>
      <c r="K47" s="60" t="s">
        <v>65</v>
      </c>
      <c r="L47" s="4">
        <v>84</v>
      </c>
      <c r="M47" s="20"/>
      <c r="N47" s="20"/>
      <c r="O47" s="20"/>
      <c r="P47" s="20"/>
      <c r="Q47" s="21">
        <f t="shared" si="3"/>
        <v>0</v>
      </c>
      <c r="R47" s="22">
        <f t="shared" si="4"/>
        <v>0</v>
      </c>
    </row>
    <row r="48" spans="2:18" ht="18" customHeight="1">
      <c r="B48" s="68">
        <v>42</v>
      </c>
      <c r="C48" s="61">
        <v>0</v>
      </c>
      <c r="D48" s="61">
        <v>3.5</v>
      </c>
      <c r="E48" s="61">
        <v>1</v>
      </c>
      <c r="F48" s="61">
        <v>70</v>
      </c>
      <c r="G48" s="61">
        <v>37</v>
      </c>
      <c r="H48" s="64">
        <v>43497</v>
      </c>
      <c r="I48" s="61">
        <v>1</v>
      </c>
      <c r="J48" s="63" t="s">
        <v>88</v>
      </c>
      <c r="K48" s="60" t="s">
        <v>65</v>
      </c>
      <c r="L48" s="4">
        <v>4248</v>
      </c>
      <c r="M48" s="20"/>
      <c r="N48" s="20"/>
      <c r="O48" s="20"/>
      <c r="P48" s="20"/>
      <c r="Q48" s="21">
        <f t="shared" si="3"/>
        <v>0</v>
      </c>
      <c r="R48" s="22">
        <f t="shared" si="4"/>
        <v>0</v>
      </c>
    </row>
    <row r="49" spans="2:18" ht="18" customHeight="1">
      <c r="B49" s="68">
        <v>43</v>
      </c>
      <c r="C49" s="61">
        <v>0</v>
      </c>
      <c r="D49" s="61">
        <v>3.5</v>
      </c>
      <c r="E49" s="61">
        <v>1</v>
      </c>
      <c r="F49" s="61">
        <v>70</v>
      </c>
      <c r="G49" s="61">
        <v>26</v>
      </c>
      <c r="H49" s="64">
        <v>43497</v>
      </c>
      <c r="I49" s="61">
        <v>1</v>
      </c>
      <c r="J49" s="63" t="s">
        <v>88</v>
      </c>
      <c r="K49" s="60" t="s">
        <v>65</v>
      </c>
      <c r="L49" s="4">
        <v>108</v>
      </c>
      <c r="M49" s="20"/>
      <c r="N49" s="20"/>
      <c r="O49" s="20"/>
      <c r="P49" s="20"/>
      <c r="Q49" s="21">
        <f t="shared" si="3"/>
        <v>0</v>
      </c>
      <c r="R49" s="22">
        <f t="shared" si="4"/>
        <v>0</v>
      </c>
    </row>
    <row r="50" spans="2:18" ht="18" customHeight="1">
      <c r="B50" s="68">
        <v>44</v>
      </c>
      <c r="C50" s="61">
        <v>0</v>
      </c>
      <c r="D50" s="61">
        <v>3.5</v>
      </c>
      <c r="E50" s="61">
        <v>6</v>
      </c>
      <c r="F50" s="61">
        <v>45</v>
      </c>
      <c r="G50" s="61"/>
      <c r="H50" s="61"/>
      <c r="I50" s="61"/>
      <c r="J50" s="63"/>
      <c r="K50" s="60" t="s">
        <v>65</v>
      </c>
      <c r="L50" s="4">
        <v>1836</v>
      </c>
      <c r="M50" s="20"/>
      <c r="N50" s="20"/>
      <c r="O50" s="20"/>
      <c r="P50" s="20"/>
      <c r="Q50" s="21">
        <f t="shared" si="3"/>
        <v>0</v>
      </c>
      <c r="R50" s="22">
        <f t="shared" si="4"/>
        <v>0</v>
      </c>
    </row>
    <row r="51" spans="2:18" ht="18" customHeight="1">
      <c r="B51" s="68">
        <v>45</v>
      </c>
      <c r="C51" s="61">
        <v>0</v>
      </c>
      <c r="D51" s="61">
        <v>3.5</v>
      </c>
      <c r="E51" s="61">
        <v>1</v>
      </c>
      <c r="F51" s="61">
        <v>125</v>
      </c>
      <c r="G51" s="61"/>
      <c r="H51" s="61"/>
      <c r="I51" s="61"/>
      <c r="J51" s="63"/>
      <c r="K51" s="60" t="s">
        <v>65</v>
      </c>
      <c r="L51" s="4">
        <v>1440</v>
      </c>
      <c r="M51" s="20"/>
      <c r="N51" s="20"/>
      <c r="O51" s="20"/>
      <c r="P51" s="20"/>
      <c r="Q51" s="21">
        <f t="shared" si="3"/>
        <v>0</v>
      </c>
      <c r="R51" s="22">
        <f t="shared" si="4"/>
        <v>0</v>
      </c>
    </row>
    <row r="52" spans="2:18" ht="18" customHeight="1">
      <c r="B52" s="68">
        <v>46</v>
      </c>
      <c r="C52" s="61">
        <v>0</v>
      </c>
      <c r="D52" s="61">
        <v>3.5</v>
      </c>
      <c r="E52" s="61">
        <v>1</v>
      </c>
      <c r="F52" s="61">
        <v>90</v>
      </c>
      <c r="G52" s="61">
        <v>37</v>
      </c>
      <c r="H52" s="64">
        <v>43497</v>
      </c>
      <c r="I52" s="61">
        <v>1</v>
      </c>
      <c r="J52" s="63" t="s">
        <v>88</v>
      </c>
      <c r="K52" s="60" t="s">
        <v>65</v>
      </c>
      <c r="L52" s="4">
        <v>2268</v>
      </c>
      <c r="M52" s="20"/>
      <c r="N52" s="20"/>
      <c r="O52" s="20"/>
      <c r="P52" s="20"/>
      <c r="Q52" s="21">
        <f t="shared" si="3"/>
        <v>0</v>
      </c>
      <c r="R52" s="22">
        <f t="shared" si="4"/>
        <v>0</v>
      </c>
    </row>
    <row r="53" spans="2:18" ht="18" customHeight="1">
      <c r="B53" s="68">
        <v>47</v>
      </c>
      <c r="C53" s="61">
        <v>1</v>
      </c>
      <c r="D53" s="61">
        <v>4</v>
      </c>
      <c r="E53" s="61">
        <v>1</v>
      </c>
      <c r="F53" s="61">
        <v>90</v>
      </c>
      <c r="G53" s="61">
        <v>37</v>
      </c>
      <c r="H53" s="64">
        <v>43497</v>
      </c>
      <c r="I53" s="61">
        <v>1</v>
      </c>
      <c r="J53" s="63" t="s">
        <v>23</v>
      </c>
      <c r="K53" s="60" t="s">
        <v>65</v>
      </c>
      <c r="L53" s="4">
        <v>72</v>
      </c>
      <c r="M53" s="20"/>
      <c r="N53" s="20"/>
      <c r="O53" s="20"/>
      <c r="P53" s="20"/>
      <c r="Q53" s="21">
        <f t="shared" si="3"/>
        <v>0</v>
      </c>
      <c r="R53" s="22">
        <f t="shared" si="4"/>
        <v>0</v>
      </c>
    </row>
    <row r="54" spans="2:18" ht="18" customHeight="1">
      <c r="B54" s="68">
        <v>48</v>
      </c>
      <c r="C54" s="61">
        <v>1</v>
      </c>
      <c r="D54" s="61">
        <v>4</v>
      </c>
      <c r="E54" s="61">
        <v>1</v>
      </c>
      <c r="F54" s="61">
        <v>90</v>
      </c>
      <c r="G54" s="61">
        <v>40</v>
      </c>
      <c r="H54" s="64">
        <v>43497</v>
      </c>
      <c r="I54" s="61">
        <v>1</v>
      </c>
      <c r="J54" s="63" t="s">
        <v>23</v>
      </c>
      <c r="K54" s="60" t="s">
        <v>65</v>
      </c>
      <c r="L54" s="4">
        <v>4752</v>
      </c>
      <c r="M54" s="20"/>
      <c r="N54" s="20"/>
      <c r="O54" s="20"/>
      <c r="P54" s="20"/>
      <c r="Q54" s="21">
        <f t="shared" si="3"/>
        <v>0</v>
      </c>
      <c r="R54" s="22">
        <f t="shared" si="4"/>
        <v>0</v>
      </c>
    </row>
    <row r="55" spans="2:18" ht="18" customHeight="1">
      <c r="B55" s="68">
        <v>49</v>
      </c>
      <c r="C55" s="61">
        <v>1</v>
      </c>
      <c r="D55" s="61">
        <v>4</v>
      </c>
      <c r="E55" s="61">
        <v>1</v>
      </c>
      <c r="F55" s="61">
        <v>70</v>
      </c>
      <c r="G55" s="61">
        <v>40</v>
      </c>
      <c r="H55" s="64">
        <v>43497</v>
      </c>
      <c r="I55" s="61">
        <v>1</v>
      </c>
      <c r="J55" s="63" t="s">
        <v>40</v>
      </c>
      <c r="K55" s="60" t="s">
        <v>65</v>
      </c>
      <c r="L55" s="4">
        <v>108</v>
      </c>
      <c r="M55" s="20"/>
      <c r="N55" s="20"/>
      <c r="O55" s="20"/>
      <c r="P55" s="20"/>
      <c r="Q55" s="21">
        <f t="shared" si="3"/>
        <v>0</v>
      </c>
      <c r="R55" s="22">
        <f t="shared" si="4"/>
        <v>0</v>
      </c>
    </row>
    <row r="56" spans="2:18" ht="18" customHeight="1">
      <c r="B56" s="68">
        <v>50</v>
      </c>
      <c r="C56" s="61">
        <v>1</v>
      </c>
      <c r="D56" s="61">
        <v>4</v>
      </c>
      <c r="E56" s="61">
        <v>1</v>
      </c>
      <c r="F56" s="61">
        <v>70</v>
      </c>
      <c r="G56" s="61">
        <v>37</v>
      </c>
      <c r="H56" s="64">
        <v>43497</v>
      </c>
      <c r="I56" s="61">
        <v>1</v>
      </c>
      <c r="J56" s="63" t="s">
        <v>23</v>
      </c>
      <c r="K56" s="60" t="s">
        <v>65</v>
      </c>
      <c r="L56" s="4">
        <v>72</v>
      </c>
      <c r="M56" s="20"/>
      <c r="N56" s="20"/>
      <c r="O56" s="20"/>
      <c r="P56" s="20"/>
      <c r="Q56" s="21">
        <f t="shared" si="3"/>
        <v>0</v>
      </c>
      <c r="R56" s="22">
        <f t="shared" si="4"/>
        <v>0</v>
      </c>
    </row>
    <row r="57" spans="2:18" ht="18" customHeight="1">
      <c r="B57" s="68">
        <v>51</v>
      </c>
      <c r="C57" s="61">
        <v>1</v>
      </c>
      <c r="D57" s="61">
        <v>4</v>
      </c>
      <c r="E57" s="61">
        <v>1</v>
      </c>
      <c r="F57" s="61">
        <v>90</v>
      </c>
      <c r="G57" s="61">
        <v>40</v>
      </c>
      <c r="H57" s="64">
        <v>43497</v>
      </c>
      <c r="I57" s="61">
        <v>1</v>
      </c>
      <c r="J57" s="63" t="s">
        <v>91</v>
      </c>
      <c r="K57" s="60" t="s">
        <v>65</v>
      </c>
      <c r="L57" s="4">
        <v>180</v>
      </c>
      <c r="M57" s="20"/>
      <c r="N57" s="20"/>
      <c r="O57" s="20"/>
      <c r="P57" s="20"/>
      <c r="Q57" s="21">
        <f t="shared" si="3"/>
        <v>0</v>
      </c>
      <c r="R57" s="22">
        <f t="shared" si="4"/>
        <v>0</v>
      </c>
    </row>
    <row r="58" spans="2:18" ht="18" customHeight="1">
      <c r="B58" s="68">
        <v>52</v>
      </c>
      <c r="C58" s="61">
        <v>2</v>
      </c>
      <c r="D58" s="61">
        <v>5</v>
      </c>
      <c r="E58" s="61">
        <v>1</v>
      </c>
      <c r="F58" s="61">
        <v>70</v>
      </c>
      <c r="G58" s="61">
        <v>48</v>
      </c>
      <c r="H58" s="64">
        <v>43497</v>
      </c>
      <c r="I58" s="61">
        <v>1</v>
      </c>
      <c r="J58" s="63" t="s">
        <v>40</v>
      </c>
      <c r="K58" s="60" t="s">
        <v>65</v>
      </c>
      <c r="L58" s="4">
        <v>108</v>
      </c>
      <c r="M58" s="20"/>
      <c r="N58" s="20"/>
      <c r="O58" s="20"/>
      <c r="P58" s="20"/>
      <c r="Q58" s="21">
        <f t="shared" si="3"/>
        <v>0</v>
      </c>
      <c r="R58" s="22">
        <f t="shared" si="4"/>
        <v>0</v>
      </c>
    </row>
    <row r="59" spans="2:18" ht="18" customHeight="1">
      <c r="B59" s="68">
        <v>53</v>
      </c>
      <c r="C59" s="61">
        <v>2</v>
      </c>
      <c r="D59" s="61">
        <v>5</v>
      </c>
      <c r="E59" s="61">
        <v>1</v>
      </c>
      <c r="F59" s="61">
        <v>90</v>
      </c>
      <c r="G59" s="61">
        <v>48</v>
      </c>
      <c r="H59" s="64">
        <v>43497</v>
      </c>
      <c r="I59" s="61">
        <v>1</v>
      </c>
      <c r="J59" s="63" t="s">
        <v>88</v>
      </c>
      <c r="K59" s="60" t="s">
        <v>65</v>
      </c>
      <c r="L59" s="4">
        <v>48</v>
      </c>
      <c r="M59" s="20"/>
      <c r="N59" s="20"/>
      <c r="O59" s="20"/>
      <c r="P59" s="20"/>
      <c r="Q59" s="21">
        <f t="shared" si="3"/>
        <v>0</v>
      </c>
      <c r="R59" s="22">
        <f t="shared" si="4"/>
        <v>0</v>
      </c>
    </row>
    <row r="60" spans="2:18" ht="18" customHeight="1">
      <c r="B60" s="68">
        <v>54</v>
      </c>
      <c r="C60" s="61">
        <v>2</v>
      </c>
      <c r="D60" s="61">
        <v>5</v>
      </c>
      <c r="E60" s="61">
        <v>1</v>
      </c>
      <c r="F60" s="61">
        <v>150</v>
      </c>
      <c r="G60" s="61">
        <v>65</v>
      </c>
      <c r="H60" s="64">
        <v>43497</v>
      </c>
      <c r="I60" s="61">
        <v>1</v>
      </c>
      <c r="J60" s="63" t="s">
        <v>40</v>
      </c>
      <c r="K60" s="60" t="s">
        <v>65</v>
      </c>
      <c r="L60" s="4">
        <v>120</v>
      </c>
      <c r="M60" s="20"/>
      <c r="N60" s="20"/>
      <c r="O60" s="20"/>
      <c r="P60" s="20"/>
      <c r="Q60" s="21">
        <f t="shared" si="3"/>
        <v>0</v>
      </c>
      <c r="R60" s="22">
        <f t="shared" si="4"/>
        <v>0</v>
      </c>
    </row>
    <row r="61" spans="2:18" ht="18" customHeight="1">
      <c r="B61" s="68">
        <v>55</v>
      </c>
      <c r="C61" s="61" t="s">
        <v>7</v>
      </c>
      <c r="D61" s="61">
        <v>3</v>
      </c>
      <c r="E61" s="61">
        <v>1</v>
      </c>
      <c r="F61" s="61">
        <v>250</v>
      </c>
      <c r="G61" s="61"/>
      <c r="H61" s="61"/>
      <c r="I61" s="61"/>
      <c r="J61" s="63"/>
      <c r="K61" s="60" t="s">
        <v>65</v>
      </c>
      <c r="L61" s="4">
        <v>384</v>
      </c>
      <c r="M61" s="20"/>
      <c r="N61" s="20"/>
      <c r="O61" s="20"/>
      <c r="P61" s="20"/>
      <c r="Q61" s="21">
        <f t="shared" si="3"/>
        <v>0</v>
      </c>
      <c r="R61" s="22">
        <f t="shared" si="4"/>
        <v>0</v>
      </c>
    </row>
    <row r="62" spans="2:18" ht="18" customHeight="1">
      <c r="B62" s="68">
        <v>56</v>
      </c>
      <c r="C62" s="61" t="s">
        <v>7</v>
      </c>
      <c r="D62" s="61">
        <v>3</v>
      </c>
      <c r="E62" s="61">
        <v>1</v>
      </c>
      <c r="F62" s="61">
        <v>250</v>
      </c>
      <c r="G62" s="61"/>
      <c r="H62" s="61"/>
      <c r="I62" s="61"/>
      <c r="J62" s="63"/>
      <c r="K62" s="60" t="s">
        <v>65</v>
      </c>
      <c r="L62" s="4">
        <v>768</v>
      </c>
      <c r="M62" s="20"/>
      <c r="N62" s="20"/>
      <c r="O62" s="20"/>
      <c r="P62" s="20"/>
      <c r="Q62" s="21">
        <f t="shared" si="3"/>
        <v>0</v>
      </c>
      <c r="R62" s="22">
        <f t="shared" si="4"/>
        <v>0</v>
      </c>
    </row>
    <row r="63" spans="2:18" ht="18" customHeight="1">
      <c r="B63" s="68">
        <v>57</v>
      </c>
      <c r="C63" s="61" t="s">
        <v>7</v>
      </c>
      <c r="D63" s="61">
        <v>3</v>
      </c>
      <c r="E63" s="61">
        <v>1</v>
      </c>
      <c r="F63" s="61">
        <v>70</v>
      </c>
      <c r="G63" s="61">
        <v>37</v>
      </c>
      <c r="H63" s="64">
        <v>43497</v>
      </c>
      <c r="I63" s="61">
        <v>1</v>
      </c>
      <c r="J63" s="63" t="s">
        <v>40</v>
      </c>
      <c r="K63" s="60" t="s">
        <v>65</v>
      </c>
      <c r="L63" s="4">
        <v>1044</v>
      </c>
      <c r="M63" s="20"/>
      <c r="N63" s="20"/>
      <c r="O63" s="20"/>
      <c r="P63" s="20"/>
      <c r="Q63" s="21">
        <f t="shared" si="3"/>
        <v>0</v>
      </c>
      <c r="R63" s="22">
        <f t="shared" si="4"/>
        <v>0</v>
      </c>
    </row>
    <row r="64" spans="2:18" ht="18" customHeight="1">
      <c r="B64" s="68">
        <v>58</v>
      </c>
      <c r="C64" s="61" t="s">
        <v>5</v>
      </c>
      <c r="D64" s="61">
        <v>2</v>
      </c>
      <c r="E64" s="61">
        <v>1</v>
      </c>
      <c r="F64" s="61">
        <v>90</v>
      </c>
      <c r="G64" s="61">
        <v>26</v>
      </c>
      <c r="H64" s="64">
        <v>43497</v>
      </c>
      <c r="I64" s="61">
        <v>1</v>
      </c>
      <c r="J64" s="63" t="s">
        <v>40</v>
      </c>
      <c r="K64" s="60" t="s">
        <v>65</v>
      </c>
      <c r="L64" s="4">
        <v>144</v>
      </c>
      <c r="M64" s="20"/>
      <c r="N64" s="20"/>
      <c r="O64" s="20"/>
      <c r="P64" s="20"/>
      <c r="Q64" s="21">
        <f t="shared" si="3"/>
        <v>0</v>
      </c>
      <c r="R64" s="22">
        <f t="shared" si="4"/>
        <v>0</v>
      </c>
    </row>
    <row r="65" spans="2:18" ht="18" customHeight="1">
      <c r="B65" s="68">
        <v>59</v>
      </c>
      <c r="C65" s="61" t="s">
        <v>5</v>
      </c>
      <c r="D65" s="61">
        <v>2</v>
      </c>
      <c r="E65" s="61">
        <v>1</v>
      </c>
      <c r="F65" s="61">
        <v>90</v>
      </c>
      <c r="G65" s="61">
        <v>37</v>
      </c>
      <c r="H65" s="64">
        <v>43497</v>
      </c>
      <c r="I65" s="61">
        <v>1</v>
      </c>
      <c r="J65" s="63" t="s">
        <v>23</v>
      </c>
      <c r="K65" s="60" t="s">
        <v>65</v>
      </c>
      <c r="L65" s="4">
        <v>2556</v>
      </c>
      <c r="M65" s="20"/>
      <c r="N65" s="20"/>
      <c r="O65" s="20"/>
      <c r="P65" s="20"/>
      <c r="Q65" s="21">
        <f t="shared" si="3"/>
        <v>0</v>
      </c>
      <c r="R65" s="22">
        <f t="shared" si="4"/>
        <v>0</v>
      </c>
    </row>
    <row r="66" spans="2:18" ht="18" customHeight="1">
      <c r="B66" s="68">
        <v>60</v>
      </c>
      <c r="C66" s="61" t="s">
        <v>5</v>
      </c>
      <c r="D66" s="61">
        <v>2</v>
      </c>
      <c r="E66" s="61">
        <v>1</v>
      </c>
      <c r="F66" s="61">
        <v>90</v>
      </c>
      <c r="G66" s="61">
        <v>37</v>
      </c>
      <c r="H66" s="64">
        <v>43497</v>
      </c>
      <c r="I66" s="61">
        <v>1</v>
      </c>
      <c r="J66" s="63" t="s">
        <v>23</v>
      </c>
      <c r="K66" s="60" t="s">
        <v>65</v>
      </c>
      <c r="L66" s="4">
        <v>216</v>
      </c>
      <c r="M66" s="20"/>
      <c r="N66" s="20"/>
      <c r="O66" s="20"/>
      <c r="P66" s="20"/>
      <c r="Q66" s="21">
        <f t="shared" si="3"/>
        <v>0</v>
      </c>
      <c r="R66" s="22">
        <f t="shared" si="4"/>
        <v>0</v>
      </c>
    </row>
    <row r="67" spans="2:18" ht="18" customHeight="1">
      <c r="B67" s="68">
        <v>61</v>
      </c>
      <c r="C67" s="61" t="s">
        <v>5</v>
      </c>
      <c r="D67" s="61">
        <v>2</v>
      </c>
      <c r="E67" s="61">
        <v>1</v>
      </c>
      <c r="F67" s="61">
        <v>90</v>
      </c>
      <c r="G67" s="61">
        <v>37</v>
      </c>
      <c r="H67" s="64">
        <v>43497</v>
      </c>
      <c r="I67" s="61">
        <v>1</v>
      </c>
      <c r="J67" s="63" t="s">
        <v>88</v>
      </c>
      <c r="K67" s="60" t="s">
        <v>65</v>
      </c>
      <c r="L67" s="4">
        <v>108</v>
      </c>
      <c r="M67" s="20"/>
      <c r="N67" s="20"/>
      <c r="O67" s="20"/>
      <c r="P67" s="20"/>
      <c r="Q67" s="21">
        <f t="shared" si="3"/>
        <v>0</v>
      </c>
      <c r="R67" s="22">
        <f t="shared" si="4"/>
        <v>0</v>
      </c>
    </row>
    <row r="68" spans="2:18" ht="18" customHeight="1">
      <c r="B68" s="68">
        <v>62</v>
      </c>
      <c r="C68" s="61" t="s">
        <v>9</v>
      </c>
      <c r="D68" s="61">
        <v>1.5</v>
      </c>
      <c r="E68" s="61">
        <v>1</v>
      </c>
      <c r="F68" s="61">
        <v>70</v>
      </c>
      <c r="G68" s="61">
        <v>22</v>
      </c>
      <c r="H68" s="64">
        <v>43497</v>
      </c>
      <c r="I68" s="61">
        <v>1</v>
      </c>
      <c r="J68" s="63" t="s">
        <v>40</v>
      </c>
      <c r="K68" s="60" t="s">
        <v>65</v>
      </c>
      <c r="L68" s="4">
        <v>8532</v>
      </c>
      <c r="M68" s="20"/>
      <c r="N68" s="20"/>
      <c r="O68" s="20"/>
      <c r="P68" s="20"/>
      <c r="Q68" s="21">
        <f t="shared" si="3"/>
        <v>0</v>
      </c>
      <c r="R68" s="22">
        <f t="shared" si="4"/>
        <v>0</v>
      </c>
    </row>
    <row r="69" spans="2:18" ht="18" customHeight="1">
      <c r="B69" s="68">
        <v>63</v>
      </c>
      <c r="C69" s="61" t="s">
        <v>11</v>
      </c>
      <c r="D69" s="61">
        <v>1</v>
      </c>
      <c r="E69" s="61">
        <v>1</v>
      </c>
      <c r="F69" s="61">
        <v>45</v>
      </c>
      <c r="G69" s="61">
        <v>16</v>
      </c>
      <c r="H69" s="64">
        <v>43680</v>
      </c>
      <c r="I69" s="61">
        <v>1</v>
      </c>
      <c r="J69" s="63" t="s">
        <v>89</v>
      </c>
      <c r="K69" s="60" t="s">
        <v>65</v>
      </c>
      <c r="L69" s="4">
        <v>1116</v>
      </c>
      <c r="M69" s="20"/>
      <c r="N69" s="20"/>
      <c r="O69" s="20"/>
      <c r="P69" s="20"/>
      <c r="Q69" s="21">
        <f t="shared" si="3"/>
        <v>0</v>
      </c>
      <c r="R69" s="22">
        <f t="shared" si="4"/>
        <v>0</v>
      </c>
    </row>
    <row r="70" spans="2:18" ht="18" customHeight="1">
      <c r="B70" s="68">
        <v>64</v>
      </c>
      <c r="C70" s="61">
        <v>0</v>
      </c>
      <c r="D70" s="61">
        <v>3.5</v>
      </c>
      <c r="E70" s="61">
        <v>1</v>
      </c>
      <c r="F70" s="61">
        <v>250</v>
      </c>
      <c r="G70" s="61"/>
      <c r="H70" s="61"/>
      <c r="I70" s="61"/>
      <c r="J70" s="63"/>
      <c r="K70" s="60" t="s">
        <v>65</v>
      </c>
      <c r="L70" s="55">
        <v>10368</v>
      </c>
      <c r="M70" s="20"/>
      <c r="N70" s="20"/>
      <c r="O70" s="20"/>
      <c r="P70" s="20"/>
      <c r="Q70" s="21">
        <f t="shared" si="3"/>
        <v>0</v>
      </c>
      <c r="R70" s="22">
        <f t="shared" si="4"/>
        <v>0</v>
      </c>
    </row>
    <row r="71" spans="2:18" ht="18" customHeight="1">
      <c r="B71" s="68">
        <v>65</v>
      </c>
      <c r="C71" s="61" t="s">
        <v>11</v>
      </c>
      <c r="D71" s="61">
        <v>1</v>
      </c>
      <c r="E71" s="61">
        <v>1</v>
      </c>
      <c r="F71" s="61">
        <v>75</v>
      </c>
      <c r="G71" s="61">
        <v>13</v>
      </c>
      <c r="H71" s="64">
        <v>43497</v>
      </c>
      <c r="I71" s="61">
        <v>1</v>
      </c>
      <c r="J71" s="63" t="s">
        <v>21</v>
      </c>
      <c r="K71" s="60" t="s">
        <v>65</v>
      </c>
      <c r="L71" s="58">
        <f>4*36*8</f>
        <v>1152</v>
      </c>
      <c r="M71" s="20"/>
      <c r="N71" s="20"/>
      <c r="O71" s="20"/>
      <c r="P71" s="20"/>
      <c r="Q71" s="21">
        <f t="shared" si="3"/>
        <v>0</v>
      </c>
      <c r="R71" s="22">
        <f t="shared" si="4"/>
        <v>0</v>
      </c>
    </row>
    <row r="72" spans="2:18" ht="18" customHeight="1">
      <c r="B72" s="68">
        <v>66</v>
      </c>
      <c r="C72" s="61" t="s">
        <v>11</v>
      </c>
      <c r="D72" s="61">
        <v>1</v>
      </c>
      <c r="E72" s="61">
        <v>1</v>
      </c>
      <c r="F72" s="61">
        <v>75</v>
      </c>
      <c r="G72" s="61">
        <v>17</v>
      </c>
      <c r="H72" s="64">
        <v>43497</v>
      </c>
      <c r="I72" s="61">
        <v>1</v>
      </c>
      <c r="J72" s="63" t="s">
        <v>21</v>
      </c>
      <c r="K72" s="60" t="s">
        <v>65</v>
      </c>
      <c r="L72" s="58">
        <f>36*4</f>
        <v>144</v>
      </c>
      <c r="M72" s="20"/>
      <c r="N72" s="20"/>
      <c r="O72" s="20"/>
      <c r="P72" s="20"/>
      <c r="Q72" s="21">
        <f t="shared" si="3"/>
        <v>0</v>
      </c>
      <c r="R72" s="22">
        <f t="shared" si="4"/>
        <v>0</v>
      </c>
    </row>
    <row r="73" spans="2:18" ht="18" customHeight="1">
      <c r="B73" s="68">
        <v>67</v>
      </c>
      <c r="C73" s="61" t="s">
        <v>3</v>
      </c>
      <c r="D73" s="61" t="s">
        <v>2</v>
      </c>
      <c r="E73" s="61">
        <v>1</v>
      </c>
      <c r="F73" s="61">
        <v>45</v>
      </c>
      <c r="G73" s="61">
        <v>13</v>
      </c>
      <c r="H73" s="64">
        <v>43680</v>
      </c>
      <c r="I73" s="61">
        <v>1</v>
      </c>
      <c r="J73" s="63" t="s">
        <v>24</v>
      </c>
      <c r="K73" s="60" t="s">
        <v>65</v>
      </c>
      <c r="L73" s="4">
        <f>4*36*8</f>
        <v>1152</v>
      </c>
      <c r="M73" s="20"/>
      <c r="N73" s="20"/>
      <c r="O73" s="20"/>
      <c r="P73" s="20"/>
      <c r="Q73" s="21">
        <f t="shared" si="3"/>
        <v>0</v>
      </c>
      <c r="R73" s="22">
        <f t="shared" si="4"/>
        <v>0</v>
      </c>
    </row>
    <row r="74" spans="2:18" ht="18" customHeight="1">
      <c r="B74" s="68">
        <v>68</v>
      </c>
      <c r="C74" s="61" t="s">
        <v>3</v>
      </c>
      <c r="D74" s="61"/>
      <c r="E74" s="61">
        <v>1</v>
      </c>
      <c r="F74" s="61">
        <v>75</v>
      </c>
      <c r="G74" s="61">
        <v>17</v>
      </c>
      <c r="H74" s="64">
        <v>43497</v>
      </c>
      <c r="I74" s="61">
        <v>1</v>
      </c>
      <c r="J74" s="63" t="s">
        <v>21</v>
      </c>
      <c r="K74" s="60" t="s">
        <v>65</v>
      </c>
      <c r="L74" s="29">
        <f>14*12*8</f>
        <v>1344</v>
      </c>
      <c r="M74" s="20"/>
      <c r="N74" s="20"/>
      <c r="O74" s="20"/>
      <c r="P74" s="20"/>
      <c r="Q74" s="21">
        <f t="shared" si="3"/>
        <v>0</v>
      </c>
      <c r="R74" s="22">
        <f t="shared" si="4"/>
        <v>0</v>
      </c>
    </row>
    <row r="75" spans="2:18" ht="18" customHeight="1">
      <c r="B75" s="68">
        <v>69</v>
      </c>
      <c r="C75" s="61" t="s">
        <v>3</v>
      </c>
      <c r="D75" s="61"/>
      <c r="E75" s="61">
        <v>1</v>
      </c>
      <c r="F75" s="61">
        <v>45</v>
      </c>
      <c r="G75" s="61">
        <v>13</v>
      </c>
      <c r="H75" s="64">
        <v>43680</v>
      </c>
      <c r="I75" s="61">
        <v>1</v>
      </c>
      <c r="J75" s="63" t="s">
        <v>23</v>
      </c>
      <c r="K75" s="60" t="s">
        <v>65</v>
      </c>
      <c r="L75" s="29">
        <f>4*36</f>
        <v>144</v>
      </c>
      <c r="M75" s="20"/>
      <c r="N75" s="20"/>
      <c r="O75" s="20"/>
      <c r="P75" s="20"/>
      <c r="Q75" s="21">
        <f t="shared" si="3"/>
        <v>0</v>
      </c>
      <c r="R75" s="22">
        <f t="shared" si="4"/>
        <v>0</v>
      </c>
    </row>
    <row r="76" spans="2:18" ht="18" customHeight="1">
      <c r="B76" s="68">
        <v>70</v>
      </c>
      <c r="C76" s="61" t="s">
        <v>9</v>
      </c>
      <c r="D76" s="64">
        <v>43586</v>
      </c>
      <c r="E76" s="61">
        <v>1</v>
      </c>
      <c r="F76" s="61">
        <v>45</v>
      </c>
      <c r="G76" s="61">
        <v>13</v>
      </c>
      <c r="H76" s="64">
        <v>43497</v>
      </c>
      <c r="I76" s="61">
        <v>1</v>
      </c>
      <c r="J76" s="63" t="s">
        <v>21</v>
      </c>
      <c r="K76" s="60" t="s">
        <v>65</v>
      </c>
      <c r="L76" s="55">
        <f>24*2*8</f>
        <v>384</v>
      </c>
      <c r="M76" s="20"/>
      <c r="N76" s="20"/>
      <c r="O76" s="20"/>
      <c r="P76" s="20"/>
      <c r="Q76" s="21">
        <f t="shared" si="3"/>
        <v>0</v>
      </c>
      <c r="R76" s="22">
        <f t="shared" si="4"/>
        <v>0</v>
      </c>
    </row>
    <row r="77" spans="2:18" ht="18" customHeight="1">
      <c r="B77" s="68">
        <v>71</v>
      </c>
      <c r="C77" s="61" t="s">
        <v>9</v>
      </c>
      <c r="D77" s="64">
        <v>43586</v>
      </c>
      <c r="E77" s="61">
        <v>1</v>
      </c>
      <c r="F77" s="61">
        <v>75</v>
      </c>
      <c r="G77" s="61">
        <v>22</v>
      </c>
      <c r="H77" s="64">
        <v>43497</v>
      </c>
      <c r="I77" s="61">
        <v>1</v>
      </c>
      <c r="J77" s="63" t="s">
        <v>21</v>
      </c>
      <c r="K77" s="60" t="s">
        <v>65</v>
      </c>
      <c r="L77" s="55">
        <f>9*36*8</f>
        <v>2592</v>
      </c>
      <c r="M77" s="20"/>
      <c r="N77" s="20"/>
      <c r="O77" s="20"/>
      <c r="P77" s="20"/>
      <c r="Q77" s="21">
        <f t="shared" si="3"/>
        <v>0</v>
      </c>
      <c r="R77" s="22">
        <f t="shared" si="4"/>
        <v>0</v>
      </c>
    </row>
    <row r="78" spans="2:18" ht="18" customHeight="1">
      <c r="B78" s="68">
        <v>72</v>
      </c>
      <c r="C78" s="61" t="s">
        <v>5</v>
      </c>
      <c r="D78" s="61">
        <v>2</v>
      </c>
      <c r="E78" s="61">
        <v>12</v>
      </c>
      <c r="F78" s="61">
        <v>45</v>
      </c>
      <c r="G78" s="61"/>
      <c r="H78" s="61"/>
      <c r="I78" s="61"/>
      <c r="J78" s="63"/>
      <c r="K78" s="60" t="s">
        <v>65</v>
      </c>
      <c r="L78" s="55">
        <f>6*8</f>
        <v>48</v>
      </c>
      <c r="M78" s="20"/>
      <c r="N78" s="20"/>
      <c r="O78" s="20"/>
      <c r="P78" s="20"/>
      <c r="Q78" s="21">
        <f t="shared" si="3"/>
        <v>0</v>
      </c>
      <c r="R78" s="22">
        <f t="shared" si="4"/>
        <v>0</v>
      </c>
    </row>
    <row r="79" spans="2:18" ht="18" customHeight="1">
      <c r="B79" s="68">
        <v>73</v>
      </c>
      <c r="C79" s="61" t="s">
        <v>3</v>
      </c>
      <c r="D79" s="61">
        <v>0.7</v>
      </c>
      <c r="E79" s="61">
        <v>1</v>
      </c>
      <c r="F79" s="61">
        <v>45</v>
      </c>
      <c r="G79" s="61">
        <v>13</v>
      </c>
      <c r="H79" s="64">
        <v>43680</v>
      </c>
      <c r="I79" s="61">
        <v>1</v>
      </c>
      <c r="J79" s="63" t="s">
        <v>92</v>
      </c>
      <c r="K79" s="60" t="s">
        <v>65</v>
      </c>
      <c r="L79" s="4">
        <v>144</v>
      </c>
      <c r="M79" s="20"/>
      <c r="N79" s="20"/>
      <c r="O79" s="20"/>
      <c r="P79" s="20"/>
      <c r="Q79" s="21">
        <f t="shared" si="3"/>
        <v>0</v>
      </c>
      <c r="R79" s="22">
        <f t="shared" si="4"/>
        <v>0</v>
      </c>
    </row>
    <row r="80" spans="2:18" ht="18" customHeight="1">
      <c r="B80" s="68">
        <v>74</v>
      </c>
      <c r="C80" s="61">
        <v>0</v>
      </c>
      <c r="D80" s="61">
        <v>3.5</v>
      </c>
      <c r="E80" s="61">
        <v>1</v>
      </c>
      <c r="F80" s="61">
        <v>90</v>
      </c>
      <c r="G80" s="61">
        <v>37</v>
      </c>
      <c r="H80" s="64">
        <v>43497</v>
      </c>
      <c r="I80" s="61">
        <v>1</v>
      </c>
      <c r="J80" s="63" t="s">
        <v>88</v>
      </c>
      <c r="K80" s="60" t="s">
        <v>65</v>
      </c>
      <c r="L80" s="4">
        <v>4176</v>
      </c>
      <c r="M80" s="20"/>
      <c r="N80" s="20"/>
      <c r="O80" s="20"/>
      <c r="P80" s="20"/>
      <c r="Q80" s="21">
        <f t="shared" si="3"/>
        <v>0</v>
      </c>
      <c r="R80" s="22">
        <f t="shared" si="4"/>
        <v>0</v>
      </c>
    </row>
    <row r="81" spans="2:18" ht="18" customHeight="1">
      <c r="B81" s="68">
        <v>75</v>
      </c>
      <c r="C81" s="61">
        <v>1</v>
      </c>
      <c r="D81" s="61">
        <v>4</v>
      </c>
      <c r="E81" s="61">
        <v>1</v>
      </c>
      <c r="F81" s="61">
        <v>70</v>
      </c>
      <c r="G81" s="61">
        <v>30</v>
      </c>
      <c r="H81" s="64">
        <v>43497</v>
      </c>
      <c r="I81" s="61">
        <v>1</v>
      </c>
      <c r="J81" s="63" t="s">
        <v>91</v>
      </c>
      <c r="K81" s="60" t="s">
        <v>65</v>
      </c>
      <c r="L81" s="31">
        <v>144</v>
      </c>
      <c r="M81" s="20"/>
      <c r="N81" s="20"/>
      <c r="O81" s="20"/>
      <c r="P81" s="20"/>
      <c r="Q81" s="21">
        <f t="shared" si="3"/>
        <v>0</v>
      </c>
      <c r="R81" s="22">
        <f t="shared" si="4"/>
        <v>0</v>
      </c>
    </row>
    <row r="82" spans="2:18" ht="18" customHeight="1">
      <c r="B82" s="68">
        <v>76</v>
      </c>
      <c r="C82" s="61" t="s">
        <v>7</v>
      </c>
      <c r="D82" s="61">
        <v>3</v>
      </c>
      <c r="E82" s="61">
        <v>12</v>
      </c>
      <c r="F82" s="61">
        <v>45</v>
      </c>
      <c r="G82" s="61"/>
      <c r="H82" s="61"/>
      <c r="I82" s="61"/>
      <c r="J82" s="63"/>
      <c r="K82" s="60" t="s">
        <v>65</v>
      </c>
      <c r="L82" s="4">
        <v>1152</v>
      </c>
      <c r="M82" s="20"/>
      <c r="N82" s="20"/>
      <c r="O82" s="20"/>
      <c r="P82" s="20"/>
      <c r="Q82" s="21">
        <f t="shared" si="3"/>
        <v>0</v>
      </c>
      <c r="R82" s="22">
        <f t="shared" si="4"/>
        <v>0</v>
      </c>
    </row>
    <row r="83" spans="2:18" ht="18" customHeight="1">
      <c r="B83" s="68">
        <v>77</v>
      </c>
      <c r="C83" s="61" t="s">
        <v>7</v>
      </c>
      <c r="D83" s="61">
        <v>3</v>
      </c>
      <c r="E83" s="61">
        <v>1</v>
      </c>
      <c r="F83" s="61">
        <v>90</v>
      </c>
      <c r="G83" s="61">
        <v>37</v>
      </c>
      <c r="H83" s="64">
        <v>43497</v>
      </c>
      <c r="I83" s="61">
        <v>1</v>
      </c>
      <c r="J83" s="63" t="s">
        <v>40</v>
      </c>
      <c r="K83" s="60" t="s">
        <v>65</v>
      </c>
      <c r="L83" s="4">
        <v>1152</v>
      </c>
      <c r="M83" s="20"/>
      <c r="N83" s="20"/>
      <c r="O83" s="20"/>
      <c r="P83" s="20"/>
      <c r="Q83" s="21">
        <f t="shared" si="3"/>
        <v>0</v>
      </c>
      <c r="R83" s="22">
        <f t="shared" si="4"/>
        <v>0</v>
      </c>
    </row>
    <row r="84" spans="2:18" ht="18" customHeight="1">
      <c r="B84" s="68">
        <v>78</v>
      </c>
      <c r="C84" s="61" t="s">
        <v>7</v>
      </c>
      <c r="D84" s="61">
        <v>3</v>
      </c>
      <c r="E84" s="61">
        <v>1</v>
      </c>
      <c r="F84" s="61">
        <v>70</v>
      </c>
      <c r="G84" s="61">
        <v>26</v>
      </c>
      <c r="H84" s="64">
        <v>43497</v>
      </c>
      <c r="I84" s="61">
        <v>1</v>
      </c>
      <c r="J84" s="63" t="s">
        <v>40</v>
      </c>
      <c r="K84" s="60" t="s">
        <v>65</v>
      </c>
      <c r="L84" s="4">
        <v>144</v>
      </c>
      <c r="M84" s="20"/>
      <c r="N84" s="20"/>
      <c r="O84" s="20"/>
      <c r="P84" s="20"/>
      <c r="Q84" s="21">
        <f aca="true" t="shared" si="5" ref="Q84:Q88">L84*M84</f>
        <v>0</v>
      </c>
      <c r="R84" s="22">
        <f aca="true" t="shared" si="6" ref="R84:R88">L84*M84</f>
        <v>0</v>
      </c>
    </row>
    <row r="85" spans="2:18" ht="18" customHeight="1">
      <c r="B85" s="68">
        <v>79</v>
      </c>
      <c r="C85" s="61" t="s">
        <v>3</v>
      </c>
      <c r="D85" s="61">
        <v>0.7</v>
      </c>
      <c r="E85" s="61">
        <v>1</v>
      </c>
      <c r="F85" s="61">
        <v>70</v>
      </c>
      <c r="G85" s="61">
        <v>10</v>
      </c>
      <c r="H85" s="64">
        <v>43497</v>
      </c>
      <c r="I85" s="61">
        <v>1</v>
      </c>
      <c r="J85" s="63" t="s">
        <v>40</v>
      </c>
      <c r="K85" s="60" t="s">
        <v>65</v>
      </c>
      <c r="L85" s="4">
        <v>144</v>
      </c>
      <c r="M85" s="20"/>
      <c r="N85" s="20"/>
      <c r="O85" s="20"/>
      <c r="P85" s="20"/>
      <c r="Q85" s="21">
        <f t="shared" si="5"/>
        <v>0</v>
      </c>
      <c r="R85" s="22">
        <f t="shared" si="6"/>
        <v>0</v>
      </c>
    </row>
    <row r="86" spans="2:18" ht="18" customHeight="1">
      <c r="B86" s="68">
        <v>80</v>
      </c>
      <c r="C86" s="61" t="s">
        <v>7</v>
      </c>
      <c r="D86" s="61">
        <v>3</v>
      </c>
      <c r="E86" s="61">
        <v>5</v>
      </c>
      <c r="F86" s="61">
        <v>70</v>
      </c>
      <c r="G86" s="61"/>
      <c r="H86" s="61"/>
      <c r="I86" s="61"/>
      <c r="J86" s="63"/>
      <c r="K86" s="60" t="s">
        <v>65</v>
      </c>
      <c r="L86" s="4">
        <v>96</v>
      </c>
      <c r="M86" s="20"/>
      <c r="N86" s="20"/>
      <c r="O86" s="20"/>
      <c r="P86" s="20"/>
      <c r="Q86" s="21">
        <f t="shared" si="5"/>
        <v>0</v>
      </c>
      <c r="R86" s="22">
        <f t="shared" si="6"/>
        <v>0</v>
      </c>
    </row>
    <row r="87" spans="2:18" ht="18" customHeight="1">
      <c r="B87" s="68">
        <v>81</v>
      </c>
      <c r="C87" s="61" t="s">
        <v>7</v>
      </c>
      <c r="D87" s="61">
        <v>3</v>
      </c>
      <c r="E87" s="61">
        <v>1</v>
      </c>
      <c r="F87" s="61">
        <v>70</v>
      </c>
      <c r="G87" s="61">
        <v>26</v>
      </c>
      <c r="H87" s="64">
        <v>43497</v>
      </c>
      <c r="I87" s="61">
        <v>1</v>
      </c>
      <c r="J87" s="63" t="s">
        <v>56</v>
      </c>
      <c r="K87" s="60" t="s">
        <v>65</v>
      </c>
      <c r="L87" s="4">
        <v>720</v>
      </c>
      <c r="M87" s="20"/>
      <c r="N87" s="20"/>
      <c r="O87" s="20"/>
      <c r="P87" s="20"/>
      <c r="Q87" s="21">
        <f t="shared" si="5"/>
        <v>0</v>
      </c>
      <c r="R87" s="22">
        <f t="shared" si="6"/>
        <v>0</v>
      </c>
    </row>
    <row r="88" spans="2:18" ht="18" customHeight="1">
      <c r="B88" s="68">
        <v>82</v>
      </c>
      <c r="C88" s="61" t="s">
        <v>26</v>
      </c>
      <c r="D88" s="61">
        <v>0.3</v>
      </c>
      <c r="E88" s="61">
        <v>1</v>
      </c>
      <c r="F88" s="61">
        <v>10</v>
      </c>
      <c r="G88" s="61">
        <v>6.5</v>
      </c>
      <c r="H88" s="64">
        <v>43680</v>
      </c>
      <c r="I88" s="61">
        <v>1</v>
      </c>
      <c r="J88" s="63" t="s">
        <v>48</v>
      </c>
      <c r="K88" s="60" t="s">
        <v>65</v>
      </c>
      <c r="L88" s="4">
        <v>960</v>
      </c>
      <c r="M88" s="20"/>
      <c r="N88" s="20"/>
      <c r="O88" s="20"/>
      <c r="P88" s="20"/>
      <c r="Q88" s="21">
        <f t="shared" si="5"/>
        <v>0</v>
      </c>
      <c r="R88" s="22">
        <f t="shared" si="6"/>
        <v>0</v>
      </c>
    </row>
    <row r="89" spans="2:18" ht="15">
      <c r="B89" s="77" t="s">
        <v>72</v>
      </c>
      <c r="C89" s="77"/>
      <c r="D89" s="77"/>
      <c r="E89" s="77"/>
      <c r="F89" s="77"/>
      <c r="G89" s="77"/>
      <c r="H89" s="77"/>
      <c r="I89" s="77"/>
      <c r="J89" s="77"/>
      <c r="K89" s="76"/>
      <c r="L89" s="76"/>
      <c r="M89" s="76"/>
      <c r="N89" s="76"/>
      <c r="O89" s="76"/>
      <c r="P89" s="76"/>
      <c r="Q89" s="26">
        <f>SUM(Q7:Q88)</f>
        <v>0</v>
      </c>
      <c r="R89" s="27"/>
    </row>
  </sheetData>
  <mergeCells count="4">
    <mergeCell ref="B1:R1"/>
    <mergeCell ref="B3:R3"/>
    <mergeCell ref="B5:R5"/>
    <mergeCell ref="B89:P89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9"/>
  <sheetViews>
    <sheetView zoomScale="85" zoomScaleNormal="85" workbookViewId="0" topLeftCell="A1">
      <selection activeCell="G13" sqref="G13"/>
    </sheetView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40.00390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8"/>
      <c r="F2" s="38"/>
      <c r="G2" s="38"/>
      <c r="H2" s="37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39"/>
      <c r="F4" s="39"/>
      <c r="G4" s="39"/>
      <c r="H4" s="37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65" t="s">
        <v>68</v>
      </c>
      <c r="C6" s="66" t="s">
        <v>16</v>
      </c>
      <c r="D6" s="66" t="s">
        <v>17</v>
      </c>
      <c r="E6" s="65" t="s">
        <v>61</v>
      </c>
      <c r="F6" s="65" t="s">
        <v>62</v>
      </c>
      <c r="G6" s="65" t="s">
        <v>18</v>
      </c>
      <c r="H6" s="67" t="s">
        <v>13</v>
      </c>
      <c r="I6" s="67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68">
        <v>1</v>
      </c>
      <c r="C7" s="61" t="s">
        <v>5</v>
      </c>
      <c r="D7" s="61">
        <v>2</v>
      </c>
      <c r="E7" s="61">
        <v>1</v>
      </c>
      <c r="F7" s="61">
        <v>70</v>
      </c>
      <c r="G7" s="61">
        <v>24</v>
      </c>
      <c r="H7" s="64">
        <v>43680</v>
      </c>
      <c r="I7" s="61">
        <v>1</v>
      </c>
      <c r="J7" s="63" t="s">
        <v>23</v>
      </c>
      <c r="K7" s="60" t="s">
        <v>65</v>
      </c>
      <c r="L7" s="55">
        <v>396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68">
        <v>2</v>
      </c>
      <c r="C8" s="61" t="s">
        <v>5</v>
      </c>
      <c r="D8" s="61">
        <v>2</v>
      </c>
      <c r="E8" s="61">
        <v>1</v>
      </c>
      <c r="F8" s="61">
        <v>70</v>
      </c>
      <c r="G8" s="61" t="s">
        <v>39</v>
      </c>
      <c r="H8" s="61"/>
      <c r="I8" s="61">
        <v>1</v>
      </c>
      <c r="J8" s="63" t="s">
        <v>23</v>
      </c>
      <c r="K8" s="60" t="s">
        <v>65</v>
      </c>
      <c r="L8" s="4">
        <v>6084</v>
      </c>
      <c r="M8" s="20"/>
      <c r="N8" s="20"/>
      <c r="O8" s="20"/>
      <c r="P8" s="20"/>
      <c r="Q8" s="21">
        <f aca="true" t="shared" si="1" ref="Q8:Q28">L8*M8</f>
        <v>0</v>
      </c>
      <c r="R8" s="21">
        <f t="shared" si="0"/>
        <v>0</v>
      </c>
    </row>
    <row r="9" spans="2:18" ht="18" customHeight="1">
      <c r="B9" s="68">
        <v>3</v>
      </c>
      <c r="C9" s="61" t="s">
        <v>9</v>
      </c>
      <c r="D9" s="61">
        <v>1.5</v>
      </c>
      <c r="E9" s="61">
        <v>1</v>
      </c>
      <c r="F9" s="61">
        <v>70</v>
      </c>
      <c r="G9" s="61">
        <v>16</v>
      </c>
      <c r="H9" s="64">
        <v>43680</v>
      </c>
      <c r="I9" s="61">
        <v>1</v>
      </c>
      <c r="J9" s="63" t="s">
        <v>23</v>
      </c>
      <c r="K9" s="60" t="s">
        <v>65</v>
      </c>
      <c r="L9" s="4">
        <v>288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68">
        <v>4</v>
      </c>
      <c r="C10" s="61" t="s">
        <v>5</v>
      </c>
      <c r="D10" s="61">
        <v>2</v>
      </c>
      <c r="E10" s="61">
        <v>1</v>
      </c>
      <c r="F10" s="61">
        <v>70</v>
      </c>
      <c r="G10" s="61">
        <v>19</v>
      </c>
      <c r="H10" s="64">
        <v>43680</v>
      </c>
      <c r="I10" s="61">
        <v>1</v>
      </c>
      <c r="J10" s="63" t="s">
        <v>23</v>
      </c>
      <c r="K10" s="60" t="s">
        <v>65</v>
      </c>
      <c r="L10" s="4">
        <v>108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68">
        <v>5</v>
      </c>
      <c r="C11" s="61" t="s">
        <v>9</v>
      </c>
      <c r="D11" s="64">
        <v>43586</v>
      </c>
      <c r="E11" s="61">
        <v>1</v>
      </c>
      <c r="F11" s="61">
        <v>75</v>
      </c>
      <c r="G11" s="61">
        <v>19</v>
      </c>
      <c r="H11" s="64">
        <v>43680</v>
      </c>
      <c r="I11" s="61">
        <v>1</v>
      </c>
      <c r="J11" s="63" t="s">
        <v>23</v>
      </c>
      <c r="K11" s="60" t="s">
        <v>65</v>
      </c>
      <c r="L11" s="55">
        <v>144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68">
        <v>6</v>
      </c>
      <c r="C12" s="61" t="s">
        <v>5</v>
      </c>
      <c r="D12" s="61">
        <v>2</v>
      </c>
      <c r="E12" s="61">
        <v>1</v>
      </c>
      <c r="F12" s="61">
        <v>75</v>
      </c>
      <c r="G12" s="61">
        <v>24</v>
      </c>
      <c r="H12" s="64">
        <v>43680</v>
      </c>
      <c r="I12" s="61">
        <v>1</v>
      </c>
      <c r="J12" s="63" t="s">
        <v>23</v>
      </c>
      <c r="K12" s="60" t="s">
        <v>65</v>
      </c>
      <c r="L12" s="55">
        <v>432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68">
        <v>7</v>
      </c>
      <c r="C13" s="61" t="s">
        <v>5</v>
      </c>
      <c r="D13" s="61">
        <v>2</v>
      </c>
      <c r="E13" s="61">
        <v>1</v>
      </c>
      <c r="F13" s="61">
        <v>75</v>
      </c>
      <c r="G13" s="61">
        <v>26</v>
      </c>
      <c r="H13" s="64">
        <v>43680</v>
      </c>
      <c r="I13" s="61">
        <v>1</v>
      </c>
      <c r="J13" s="63" t="s">
        <v>23</v>
      </c>
      <c r="K13" s="60" t="s">
        <v>65</v>
      </c>
      <c r="L13" s="58">
        <v>420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68">
        <v>8</v>
      </c>
      <c r="C14" s="61" t="s">
        <v>5</v>
      </c>
      <c r="D14" s="61"/>
      <c r="E14" s="61">
        <v>1</v>
      </c>
      <c r="F14" s="61">
        <v>70</v>
      </c>
      <c r="G14" s="61">
        <v>18</v>
      </c>
      <c r="H14" s="64">
        <v>43680</v>
      </c>
      <c r="I14" s="61">
        <v>1</v>
      </c>
      <c r="J14" s="63" t="s">
        <v>23</v>
      </c>
      <c r="K14" s="60" t="s">
        <v>65</v>
      </c>
      <c r="L14" s="55">
        <f>24*2*8</f>
        <v>384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68">
        <v>9</v>
      </c>
      <c r="C15" s="61" t="s">
        <v>5</v>
      </c>
      <c r="D15" s="61"/>
      <c r="E15" s="61">
        <v>1</v>
      </c>
      <c r="F15" s="61">
        <v>45</v>
      </c>
      <c r="G15" s="61">
        <v>24</v>
      </c>
      <c r="H15" s="64">
        <v>43680</v>
      </c>
      <c r="I15" s="61">
        <v>1</v>
      </c>
      <c r="J15" s="63" t="s">
        <v>23</v>
      </c>
      <c r="K15" s="60" t="s">
        <v>65</v>
      </c>
      <c r="L15" s="55">
        <f>36*2*8</f>
        <v>576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68">
        <v>10</v>
      </c>
      <c r="C16" s="61" t="s">
        <v>5</v>
      </c>
      <c r="D16" s="61">
        <v>2</v>
      </c>
      <c r="E16" s="61">
        <v>1</v>
      </c>
      <c r="F16" s="61">
        <v>75</v>
      </c>
      <c r="G16" s="61">
        <v>24</v>
      </c>
      <c r="H16" s="64">
        <v>43680</v>
      </c>
      <c r="I16" s="61">
        <v>1</v>
      </c>
      <c r="J16" s="63" t="s">
        <v>23</v>
      </c>
      <c r="K16" s="60" t="s">
        <v>65</v>
      </c>
      <c r="L16" s="55">
        <f>48*6</f>
        <v>288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68">
        <v>11</v>
      </c>
      <c r="C17" s="61" t="s">
        <v>9</v>
      </c>
      <c r="D17" s="61"/>
      <c r="E17" s="61">
        <v>1</v>
      </c>
      <c r="F17" s="61">
        <v>70</v>
      </c>
      <c r="G17" s="61">
        <v>19</v>
      </c>
      <c r="H17" s="64">
        <v>43680</v>
      </c>
      <c r="I17" s="61">
        <v>1</v>
      </c>
      <c r="J17" s="63" t="s">
        <v>23</v>
      </c>
      <c r="K17" s="60" t="s">
        <v>65</v>
      </c>
      <c r="L17" s="55">
        <f>36*4</f>
        <v>144</v>
      </c>
      <c r="M17" s="20"/>
      <c r="N17" s="20"/>
      <c r="O17" s="20"/>
      <c r="P17" s="20"/>
      <c r="Q17" s="21">
        <f t="shared" si="1"/>
        <v>0</v>
      </c>
      <c r="R17" s="22">
        <f aca="true" t="shared" si="2" ref="R17:R28">L17*M17</f>
        <v>0</v>
      </c>
    </row>
    <row r="18" spans="2:18" ht="18" customHeight="1">
      <c r="B18" s="68">
        <v>12</v>
      </c>
      <c r="C18" s="61" t="s">
        <v>9</v>
      </c>
      <c r="D18" s="61">
        <v>1.5</v>
      </c>
      <c r="E18" s="61">
        <v>1</v>
      </c>
      <c r="F18" s="61">
        <v>70</v>
      </c>
      <c r="G18" s="61">
        <v>18</v>
      </c>
      <c r="H18" s="64">
        <v>43680</v>
      </c>
      <c r="I18" s="61">
        <v>1</v>
      </c>
      <c r="J18" s="63" t="s">
        <v>23</v>
      </c>
      <c r="K18" s="60" t="s">
        <v>65</v>
      </c>
      <c r="L18" s="55">
        <f>24*4*8</f>
        <v>768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68">
        <v>13</v>
      </c>
      <c r="C19" s="61" t="s">
        <v>9</v>
      </c>
      <c r="D19" s="61">
        <v>1.5</v>
      </c>
      <c r="E19" s="61">
        <v>1</v>
      </c>
      <c r="F19" s="61">
        <v>45</v>
      </c>
      <c r="G19" s="61">
        <v>19</v>
      </c>
      <c r="H19" s="64">
        <v>43680</v>
      </c>
      <c r="I19" s="61">
        <v>1</v>
      </c>
      <c r="J19" s="63" t="s">
        <v>23</v>
      </c>
      <c r="K19" s="60" t="s">
        <v>65</v>
      </c>
      <c r="L19" s="55">
        <f>120*8</f>
        <v>960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68">
        <v>14</v>
      </c>
      <c r="C20" s="61" t="s">
        <v>11</v>
      </c>
      <c r="D20" s="61">
        <v>1.5</v>
      </c>
      <c r="E20" s="61">
        <v>1</v>
      </c>
      <c r="F20" s="61">
        <v>45</v>
      </c>
      <c r="G20" s="61">
        <v>19</v>
      </c>
      <c r="H20" s="64">
        <v>43680</v>
      </c>
      <c r="I20" s="61">
        <v>1</v>
      </c>
      <c r="J20" s="63" t="s">
        <v>23</v>
      </c>
      <c r="K20" s="60" t="s">
        <v>65</v>
      </c>
      <c r="L20" s="55">
        <f>12*8</f>
        <v>96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68">
        <v>15</v>
      </c>
      <c r="C21" s="61" t="s">
        <v>9</v>
      </c>
      <c r="D21" s="61">
        <v>1.5</v>
      </c>
      <c r="E21" s="61">
        <v>1</v>
      </c>
      <c r="F21" s="61">
        <v>45</v>
      </c>
      <c r="G21" s="61">
        <v>19</v>
      </c>
      <c r="H21" s="64">
        <v>43680</v>
      </c>
      <c r="I21" s="61">
        <v>1</v>
      </c>
      <c r="J21" s="63" t="s">
        <v>23</v>
      </c>
      <c r="K21" s="60" t="s">
        <v>65</v>
      </c>
      <c r="L21" s="55">
        <v>864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68">
        <v>16</v>
      </c>
      <c r="C22" s="61" t="s">
        <v>5</v>
      </c>
      <c r="D22" s="61">
        <v>2</v>
      </c>
      <c r="E22" s="61">
        <v>1</v>
      </c>
      <c r="F22" s="61">
        <v>75</v>
      </c>
      <c r="G22" s="61">
        <v>24</v>
      </c>
      <c r="H22" s="64">
        <v>43680</v>
      </c>
      <c r="I22" s="61">
        <v>1</v>
      </c>
      <c r="J22" s="63" t="s">
        <v>23</v>
      </c>
      <c r="K22" s="60" t="s">
        <v>65</v>
      </c>
      <c r="L22" s="4">
        <v>432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68">
        <v>17</v>
      </c>
      <c r="C23" s="61" t="s">
        <v>9</v>
      </c>
      <c r="D23" s="61">
        <v>1.5</v>
      </c>
      <c r="E23" s="61">
        <v>1</v>
      </c>
      <c r="F23" s="61">
        <v>75</v>
      </c>
      <c r="G23" s="61">
        <v>19</v>
      </c>
      <c r="H23" s="64">
        <v>43680</v>
      </c>
      <c r="I23" s="61">
        <v>1</v>
      </c>
      <c r="J23" s="63" t="s">
        <v>23</v>
      </c>
      <c r="K23" s="60" t="s">
        <v>65</v>
      </c>
      <c r="L23" s="4">
        <v>144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68">
        <v>18</v>
      </c>
      <c r="C24" s="61" t="s">
        <v>11</v>
      </c>
      <c r="D24" s="61">
        <v>1</v>
      </c>
      <c r="E24" s="61">
        <v>1</v>
      </c>
      <c r="F24" s="61">
        <v>45</v>
      </c>
      <c r="G24" s="61">
        <v>19</v>
      </c>
      <c r="H24" s="64">
        <v>43680</v>
      </c>
      <c r="I24" s="61">
        <v>1</v>
      </c>
      <c r="J24" s="63" t="s">
        <v>23</v>
      </c>
      <c r="K24" s="60" t="s">
        <v>65</v>
      </c>
      <c r="L24" s="4">
        <v>288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68">
        <v>19</v>
      </c>
      <c r="C25" s="61" t="s">
        <v>9</v>
      </c>
      <c r="D25" s="61">
        <v>1.5</v>
      </c>
      <c r="E25" s="61">
        <v>1</v>
      </c>
      <c r="F25" s="61">
        <v>75</v>
      </c>
      <c r="G25" s="61">
        <v>19</v>
      </c>
      <c r="H25" s="64">
        <v>43680</v>
      </c>
      <c r="I25" s="61">
        <v>1</v>
      </c>
      <c r="J25" s="63" t="s">
        <v>93</v>
      </c>
      <c r="K25" s="60" t="s">
        <v>65</v>
      </c>
      <c r="L25" s="31">
        <v>96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68">
        <v>20</v>
      </c>
      <c r="C26" s="61" t="s">
        <v>5</v>
      </c>
      <c r="D26" s="61">
        <v>2</v>
      </c>
      <c r="E26" s="61">
        <v>1</v>
      </c>
      <c r="F26" s="61">
        <v>23</v>
      </c>
      <c r="G26" s="61">
        <v>26</v>
      </c>
      <c r="H26" s="64">
        <v>43497</v>
      </c>
      <c r="I26" s="61">
        <v>1</v>
      </c>
      <c r="J26" s="69" t="s">
        <v>94</v>
      </c>
      <c r="K26" s="60" t="s">
        <v>65</v>
      </c>
      <c r="L26" s="4">
        <v>48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68">
        <v>21</v>
      </c>
      <c r="C27" s="61">
        <v>2</v>
      </c>
      <c r="D27" s="61">
        <v>5</v>
      </c>
      <c r="E27" s="61">
        <v>1</v>
      </c>
      <c r="F27" s="61">
        <v>150</v>
      </c>
      <c r="G27" s="61">
        <v>65</v>
      </c>
      <c r="H27" s="64">
        <v>43497</v>
      </c>
      <c r="I27" s="61">
        <v>1</v>
      </c>
      <c r="J27" s="63" t="s">
        <v>49</v>
      </c>
      <c r="K27" s="60" t="s">
        <v>65</v>
      </c>
      <c r="L27" s="4">
        <v>408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68">
        <v>22</v>
      </c>
      <c r="C28" s="61">
        <v>2</v>
      </c>
      <c r="D28" s="61">
        <v>5</v>
      </c>
      <c r="E28" s="61">
        <v>1</v>
      </c>
      <c r="F28" s="61">
        <v>150</v>
      </c>
      <c r="G28" s="61"/>
      <c r="H28" s="61"/>
      <c r="I28" s="61"/>
      <c r="J28" s="63"/>
      <c r="K28" s="60" t="s">
        <v>65</v>
      </c>
      <c r="L28" s="31">
        <v>72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5">
      <c r="B29" s="77" t="s">
        <v>72</v>
      </c>
      <c r="C29" s="77"/>
      <c r="D29" s="77"/>
      <c r="E29" s="77"/>
      <c r="F29" s="77"/>
      <c r="G29" s="77"/>
      <c r="H29" s="77"/>
      <c r="I29" s="77"/>
      <c r="J29" s="77"/>
      <c r="K29" s="76"/>
      <c r="L29" s="76"/>
      <c r="M29" s="76"/>
      <c r="N29" s="76"/>
      <c r="O29" s="76"/>
      <c r="P29" s="76"/>
      <c r="Q29" s="26">
        <f>SUM(Q7:Q28)</f>
        <v>0</v>
      </c>
      <c r="R29" s="27"/>
    </row>
  </sheetData>
  <mergeCells count="4">
    <mergeCell ref="B1:R1"/>
    <mergeCell ref="B3:R3"/>
    <mergeCell ref="B5:R5"/>
    <mergeCell ref="B29:P29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zoomScale="85" zoomScaleNormal="85" workbookViewId="0" topLeftCell="A1">
      <selection activeCell="J19" sqref="J19"/>
    </sheetView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39.42187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8"/>
      <c r="F2" s="38"/>
      <c r="G2" s="38"/>
      <c r="H2" s="37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39"/>
      <c r="F4" s="39"/>
      <c r="G4" s="39"/>
      <c r="H4" s="37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35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65" t="s">
        <v>68</v>
      </c>
      <c r="C6" s="66" t="s">
        <v>16</v>
      </c>
      <c r="D6" s="66" t="s">
        <v>17</v>
      </c>
      <c r="E6" s="65" t="s">
        <v>61</v>
      </c>
      <c r="F6" s="65" t="s">
        <v>62</v>
      </c>
      <c r="G6" s="65" t="s">
        <v>18</v>
      </c>
      <c r="H6" s="67" t="s">
        <v>13</v>
      </c>
      <c r="I6" s="67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68">
        <v>1</v>
      </c>
      <c r="C7" s="61">
        <v>1</v>
      </c>
      <c r="D7" s="61">
        <v>4</v>
      </c>
      <c r="E7" s="61">
        <v>1</v>
      </c>
      <c r="F7" s="61" t="s">
        <v>28</v>
      </c>
      <c r="G7" s="61">
        <v>48</v>
      </c>
      <c r="H7" s="64">
        <v>43497</v>
      </c>
      <c r="I7" s="61">
        <v>1</v>
      </c>
      <c r="J7" s="69" t="s">
        <v>91</v>
      </c>
      <c r="K7" s="60" t="s">
        <v>65</v>
      </c>
      <c r="L7" s="55">
        <v>3072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68">
        <v>2</v>
      </c>
      <c r="C8" s="61">
        <v>1</v>
      </c>
      <c r="D8" s="61">
        <v>4</v>
      </c>
      <c r="E8" s="61">
        <v>1</v>
      </c>
      <c r="F8" s="61" t="s">
        <v>28</v>
      </c>
      <c r="G8" s="61">
        <v>40</v>
      </c>
      <c r="H8" s="64">
        <v>43497</v>
      </c>
      <c r="I8" s="61">
        <v>1</v>
      </c>
      <c r="J8" s="69" t="s">
        <v>95</v>
      </c>
      <c r="K8" s="60" t="s">
        <v>65</v>
      </c>
      <c r="L8" s="55">
        <v>2472</v>
      </c>
      <c r="M8" s="20"/>
      <c r="N8" s="20"/>
      <c r="O8" s="20"/>
      <c r="P8" s="20"/>
      <c r="Q8" s="21">
        <f aca="true" t="shared" si="1" ref="Q8:Q32">L8*M8</f>
        <v>0</v>
      </c>
      <c r="R8" s="21">
        <f t="shared" si="0"/>
        <v>0</v>
      </c>
    </row>
    <row r="9" spans="2:18" ht="18" customHeight="1">
      <c r="B9" s="68">
        <v>3</v>
      </c>
      <c r="C9" s="61">
        <v>1</v>
      </c>
      <c r="D9" s="61">
        <v>4</v>
      </c>
      <c r="E9" s="61">
        <v>1</v>
      </c>
      <c r="F9" s="61" t="s">
        <v>28</v>
      </c>
      <c r="G9" s="61">
        <v>48</v>
      </c>
      <c r="H9" s="64">
        <v>43497</v>
      </c>
      <c r="I9" s="61">
        <v>1</v>
      </c>
      <c r="J9" s="69" t="s">
        <v>95</v>
      </c>
      <c r="K9" s="60" t="s">
        <v>65</v>
      </c>
      <c r="L9" s="55">
        <v>96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68">
        <v>4</v>
      </c>
      <c r="C10" s="61">
        <v>1</v>
      </c>
      <c r="D10" s="61">
        <v>4</v>
      </c>
      <c r="E10" s="61">
        <v>1</v>
      </c>
      <c r="F10" s="61">
        <v>90</v>
      </c>
      <c r="G10" s="61">
        <v>40</v>
      </c>
      <c r="H10" s="64">
        <v>43497</v>
      </c>
      <c r="I10" s="61">
        <v>1</v>
      </c>
      <c r="J10" s="69" t="s">
        <v>88</v>
      </c>
      <c r="K10" s="60" t="s">
        <v>65</v>
      </c>
      <c r="L10" s="4">
        <v>1692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68">
        <v>5</v>
      </c>
      <c r="C11" s="61">
        <v>1</v>
      </c>
      <c r="D11" s="61">
        <v>4</v>
      </c>
      <c r="E11" s="61">
        <v>1</v>
      </c>
      <c r="F11" s="61">
        <v>90</v>
      </c>
      <c r="G11" s="61">
        <v>48</v>
      </c>
      <c r="H11" s="64">
        <v>43497</v>
      </c>
      <c r="I11" s="61">
        <v>1</v>
      </c>
      <c r="J11" s="69" t="s">
        <v>23</v>
      </c>
      <c r="K11" s="60" t="s">
        <v>65</v>
      </c>
      <c r="L11" s="4">
        <v>324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68">
        <v>6</v>
      </c>
      <c r="C12" s="61" t="s">
        <v>5</v>
      </c>
      <c r="D12" s="61">
        <v>2</v>
      </c>
      <c r="E12" s="61">
        <v>1</v>
      </c>
      <c r="F12" s="61">
        <v>45</v>
      </c>
      <c r="G12" s="61">
        <v>24</v>
      </c>
      <c r="H12" s="64">
        <v>43680</v>
      </c>
      <c r="I12" s="61">
        <v>1</v>
      </c>
      <c r="J12" s="69" t="s">
        <v>23</v>
      </c>
      <c r="K12" s="60" t="s">
        <v>65</v>
      </c>
      <c r="L12" s="4">
        <v>1044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68">
        <v>7</v>
      </c>
      <c r="C13" s="61" t="s">
        <v>9</v>
      </c>
      <c r="D13" s="61">
        <v>1.5</v>
      </c>
      <c r="E13" s="61">
        <v>1</v>
      </c>
      <c r="F13" s="61">
        <v>45</v>
      </c>
      <c r="G13" s="61">
        <v>19</v>
      </c>
      <c r="H13" s="64">
        <v>43680</v>
      </c>
      <c r="I13" s="61">
        <v>1</v>
      </c>
      <c r="J13" s="69" t="s">
        <v>23</v>
      </c>
      <c r="K13" s="60" t="s">
        <v>65</v>
      </c>
      <c r="L13" s="4">
        <v>396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68">
        <v>8</v>
      </c>
      <c r="C14" s="61" t="s">
        <v>11</v>
      </c>
      <c r="D14" s="61">
        <v>1</v>
      </c>
      <c r="E14" s="61">
        <v>1</v>
      </c>
      <c r="F14" s="61">
        <v>45</v>
      </c>
      <c r="G14" s="61">
        <v>16</v>
      </c>
      <c r="H14" s="64">
        <v>43680</v>
      </c>
      <c r="I14" s="61">
        <v>1</v>
      </c>
      <c r="J14" s="69" t="s">
        <v>23</v>
      </c>
      <c r="K14" s="60" t="s">
        <v>65</v>
      </c>
      <c r="L14" s="4">
        <v>36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68">
        <v>9</v>
      </c>
      <c r="C15" s="61" t="s">
        <v>5</v>
      </c>
      <c r="D15" s="61">
        <v>2</v>
      </c>
      <c r="E15" s="61">
        <v>1</v>
      </c>
      <c r="F15" s="61">
        <v>70</v>
      </c>
      <c r="G15" s="61">
        <v>20</v>
      </c>
      <c r="H15" s="64">
        <v>43497</v>
      </c>
      <c r="I15" s="61">
        <v>1</v>
      </c>
      <c r="J15" s="69" t="s">
        <v>23</v>
      </c>
      <c r="K15" s="60" t="s">
        <v>65</v>
      </c>
      <c r="L15" s="4">
        <v>180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68">
        <v>10</v>
      </c>
      <c r="C16" s="61" t="s">
        <v>7</v>
      </c>
      <c r="D16" s="61">
        <v>3</v>
      </c>
      <c r="E16" s="61">
        <v>1</v>
      </c>
      <c r="F16" s="61">
        <v>70</v>
      </c>
      <c r="G16" s="61">
        <v>36</v>
      </c>
      <c r="H16" s="64">
        <v>43497</v>
      </c>
      <c r="I16" s="61">
        <v>1</v>
      </c>
      <c r="J16" s="69" t="s">
        <v>23</v>
      </c>
      <c r="K16" s="60" t="s">
        <v>65</v>
      </c>
      <c r="L16" s="4">
        <v>72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68">
        <v>11</v>
      </c>
      <c r="C17" s="61">
        <v>0</v>
      </c>
      <c r="D17" s="61">
        <v>3.5</v>
      </c>
      <c r="E17" s="61">
        <v>1</v>
      </c>
      <c r="F17" s="61" t="s">
        <v>28</v>
      </c>
      <c r="G17" s="61">
        <v>40</v>
      </c>
      <c r="H17" s="64">
        <v>43497</v>
      </c>
      <c r="I17" s="61">
        <v>1</v>
      </c>
      <c r="J17" s="69" t="s">
        <v>91</v>
      </c>
      <c r="K17" s="60" t="s">
        <v>65</v>
      </c>
      <c r="L17" s="4">
        <v>900</v>
      </c>
      <c r="M17" s="20"/>
      <c r="N17" s="20"/>
      <c r="O17" s="20"/>
      <c r="P17" s="20"/>
      <c r="Q17" s="21">
        <f t="shared" si="1"/>
        <v>0</v>
      </c>
      <c r="R17" s="22">
        <f aca="true" t="shared" si="2" ref="R17:R32">L17*M17</f>
        <v>0</v>
      </c>
    </row>
    <row r="18" spans="2:18" ht="18" customHeight="1">
      <c r="B18" s="68">
        <v>12</v>
      </c>
      <c r="C18" s="61">
        <v>0</v>
      </c>
      <c r="D18" s="61">
        <v>3.5</v>
      </c>
      <c r="E18" s="61">
        <v>1</v>
      </c>
      <c r="F18" s="61">
        <v>90</v>
      </c>
      <c r="G18" s="61">
        <v>48</v>
      </c>
      <c r="H18" s="64">
        <v>43497</v>
      </c>
      <c r="I18" s="61">
        <v>1</v>
      </c>
      <c r="J18" s="63" t="s">
        <v>21</v>
      </c>
      <c r="K18" s="60" t="s">
        <v>65</v>
      </c>
      <c r="L18" s="55">
        <v>576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68">
        <v>13</v>
      </c>
      <c r="C19" s="61" t="s">
        <v>7</v>
      </c>
      <c r="D19" s="61">
        <v>3</v>
      </c>
      <c r="E19" s="61">
        <v>1</v>
      </c>
      <c r="F19" s="61">
        <v>23</v>
      </c>
      <c r="G19" s="61">
        <v>30</v>
      </c>
      <c r="H19" s="64">
        <v>43497</v>
      </c>
      <c r="I19" s="61">
        <v>1</v>
      </c>
      <c r="J19" s="63" t="s">
        <v>102</v>
      </c>
      <c r="K19" s="60" t="s">
        <v>65</v>
      </c>
      <c r="L19" s="55">
        <v>288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68">
        <v>14</v>
      </c>
      <c r="C20" s="61" t="s">
        <v>7</v>
      </c>
      <c r="D20" s="61">
        <v>3</v>
      </c>
      <c r="E20" s="61">
        <v>1</v>
      </c>
      <c r="F20" s="61">
        <v>70</v>
      </c>
      <c r="G20" s="61">
        <v>31</v>
      </c>
      <c r="H20" s="64">
        <v>43497</v>
      </c>
      <c r="I20" s="61">
        <v>1</v>
      </c>
      <c r="J20" s="63" t="s">
        <v>21</v>
      </c>
      <c r="K20" s="60" t="s">
        <v>65</v>
      </c>
      <c r="L20" s="58">
        <f>36*4</f>
        <v>144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68">
        <v>15</v>
      </c>
      <c r="C21" s="61">
        <v>1</v>
      </c>
      <c r="D21" s="61">
        <v>4</v>
      </c>
      <c r="E21" s="61">
        <v>1</v>
      </c>
      <c r="F21" s="61">
        <v>90</v>
      </c>
      <c r="G21" s="61">
        <v>48</v>
      </c>
      <c r="H21" s="64">
        <v>43497</v>
      </c>
      <c r="I21" s="61">
        <v>1</v>
      </c>
      <c r="J21" s="69" t="s">
        <v>88</v>
      </c>
      <c r="K21" s="60" t="s">
        <v>65</v>
      </c>
      <c r="L21" s="4">
        <v>24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68">
        <v>16</v>
      </c>
      <c r="C22" s="61">
        <v>0</v>
      </c>
      <c r="D22" s="61">
        <v>3.5</v>
      </c>
      <c r="E22" s="61">
        <v>1</v>
      </c>
      <c r="F22" s="61" t="s">
        <v>28</v>
      </c>
      <c r="G22" s="61">
        <v>48</v>
      </c>
      <c r="H22" s="64">
        <v>43497</v>
      </c>
      <c r="I22" s="61">
        <v>1</v>
      </c>
      <c r="J22" s="69" t="s">
        <v>89</v>
      </c>
      <c r="K22" s="60" t="s">
        <v>65</v>
      </c>
      <c r="L22" s="55">
        <v>48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68">
        <v>17</v>
      </c>
      <c r="C23" s="61" t="s">
        <v>9</v>
      </c>
      <c r="D23" s="61">
        <v>1.5</v>
      </c>
      <c r="E23" s="61">
        <v>1</v>
      </c>
      <c r="F23" s="61">
        <v>70</v>
      </c>
      <c r="G23" s="61">
        <v>20</v>
      </c>
      <c r="H23" s="64">
        <v>43497</v>
      </c>
      <c r="I23" s="61">
        <v>1</v>
      </c>
      <c r="J23" s="69" t="s">
        <v>96</v>
      </c>
      <c r="K23" s="60" t="s">
        <v>65</v>
      </c>
      <c r="L23" s="55">
        <v>432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68">
        <v>18</v>
      </c>
      <c r="C24" s="61" t="s">
        <v>9</v>
      </c>
      <c r="D24" s="61">
        <v>1.5</v>
      </c>
      <c r="E24" s="61">
        <v>1</v>
      </c>
      <c r="F24" s="61">
        <v>75</v>
      </c>
      <c r="G24" s="61">
        <v>20</v>
      </c>
      <c r="H24" s="64">
        <v>43497</v>
      </c>
      <c r="I24" s="61">
        <v>1</v>
      </c>
      <c r="J24" s="69" t="s">
        <v>89</v>
      </c>
      <c r="K24" s="60" t="s">
        <v>65</v>
      </c>
      <c r="L24" s="4">
        <v>288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68">
        <v>19</v>
      </c>
      <c r="C25" s="61" t="s">
        <v>9</v>
      </c>
      <c r="D25" s="61">
        <v>1.5</v>
      </c>
      <c r="E25" s="61">
        <v>1</v>
      </c>
      <c r="F25" s="61">
        <v>75</v>
      </c>
      <c r="G25" s="61">
        <v>17</v>
      </c>
      <c r="H25" s="64">
        <v>43497</v>
      </c>
      <c r="I25" s="61">
        <v>1</v>
      </c>
      <c r="J25" s="69" t="s">
        <v>89</v>
      </c>
      <c r="K25" s="60" t="s">
        <v>65</v>
      </c>
      <c r="L25" s="4">
        <v>288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68">
        <v>20</v>
      </c>
      <c r="C26" s="61" t="s">
        <v>5</v>
      </c>
      <c r="D26" s="61">
        <v>2</v>
      </c>
      <c r="E26" s="61">
        <v>1</v>
      </c>
      <c r="F26" s="61">
        <v>75</v>
      </c>
      <c r="G26" s="61">
        <v>20</v>
      </c>
      <c r="H26" s="64">
        <v>43497</v>
      </c>
      <c r="I26" s="61">
        <v>1</v>
      </c>
      <c r="J26" s="69" t="s">
        <v>89</v>
      </c>
      <c r="K26" s="60" t="s">
        <v>65</v>
      </c>
      <c r="L26" s="4">
        <v>144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68">
        <v>21</v>
      </c>
      <c r="C27" s="61" t="s">
        <v>5</v>
      </c>
      <c r="D27" s="61">
        <v>2</v>
      </c>
      <c r="E27" s="61">
        <v>1</v>
      </c>
      <c r="F27" s="61">
        <v>75</v>
      </c>
      <c r="G27" s="61">
        <v>26</v>
      </c>
      <c r="H27" s="64">
        <v>43497</v>
      </c>
      <c r="I27" s="61">
        <v>1</v>
      </c>
      <c r="J27" s="69" t="s">
        <v>89</v>
      </c>
      <c r="K27" s="60" t="s">
        <v>65</v>
      </c>
      <c r="L27" s="31">
        <v>144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5">
      <c r="B28" s="68">
        <v>22</v>
      </c>
      <c r="C28" s="61" t="s">
        <v>9</v>
      </c>
      <c r="D28" s="61">
        <v>1.5</v>
      </c>
      <c r="E28" s="61">
        <v>1</v>
      </c>
      <c r="F28" s="61">
        <v>15</v>
      </c>
      <c r="G28" s="61">
        <v>17</v>
      </c>
      <c r="H28" s="64">
        <v>43497</v>
      </c>
      <c r="I28" s="61">
        <v>1</v>
      </c>
      <c r="J28" s="69" t="s">
        <v>55</v>
      </c>
      <c r="K28" s="60" t="s">
        <v>65</v>
      </c>
      <c r="L28" s="4">
        <v>48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68">
        <v>23</v>
      </c>
      <c r="C29" s="61" t="s">
        <v>7</v>
      </c>
      <c r="D29" s="61">
        <v>3</v>
      </c>
      <c r="E29" s="61">
        <v>1</v>
      </c>
      <c r="F29" s="61">
        <v>70</v>
      </c>
      <c r="G29" s="61">
        <v>26</v>
      </c>
      <c r="H29" s="64">
        <v>43497</v>
      </c>
      <c r="I29" s="61">
        <v>1</v>
      </c>
      <c r="J29" s="63" t="s">
        <v>40</v>
      </c>
      <c r="K29" s="60" t="s">
        <v>65</v>
      </c>
      <c r="L29" s="4">
        <v>288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68">
        <v>24</v>
      </c>
      <c r="C30" s="61" t="s">
        <v>7</v>
      </c>
      <c r="D30" s="61">
        <v>3</v>
      </c>
      <c r="E30" s="61">
        <v>1</v>
      </c>
      <c r="F30" s="61">
        <v>70</v>
      </c>
      <c r="G30" s="61">
        <v>36</v>
      </c>
      <c r="H30" s="64">
        <v>43682</v>
      </c>
      <c r="I30" s="61">
        <v>2</v>
      </c>
      <c r="J30" s="63" t="s">
        <v>40</v>
      </c>
      <c r="K30" s="60" t="s">
        <v>65</v>
      </c>
      <c r="L30" s="4">
        <v>192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68">
        <v>25</v>
      </c>
      <c r="C31" s="61" t="s">
        <v>5</v>
      </c>
      <c r="D31" s="61">
        <v>2</v>
      </c>
      <c r="E31" s="61">
        <v>1</v>
      </c>
      <c r="F31" s="61">
        <v>75</v>
      </c>
      <c r="G31" s="61">
        <v>60</v>
      </c>
      <c r="H31" s="61" t="s">
        <v>50</v>
      </c>
      <c r="I31" s="61">
        <v>2</v>
      </c>
      <c r="J31" s="63" t="s">
        <v>40</v>
      </c>
      <c r="K31" s="60" t="s">
        <v>65</v>
      </c>
      <c r="L31" s="4">
        <v>864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68">
        <v>26</v>
      </c>
      <c r="C32" s="61" t="s">
        <v>11</v>
      </c>
      <c r="D32" s="61">
        <v>1</v>
      </c>
      <c r="E32" s="61">
        <v>1</v>
      </c>
      <c r="F32" s="61">
        <v>45</v>
      </c>
      <c r="G32" s="61">
        <v>8</v>
      </c>
      <c r="H32" s="64">
        <v>43562</v>
      </c>
      <c r="I32" s="61">
        <v>2</v>
      </c>
      <c r="J32" s="63" t="s">
        <v>54</v>
      </c>
      <c r="K32" s="60" t="s">
        <v>65</v>
      </c>
      <c r="L32" s="4">
        <v>240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5">
      <c r="B33" s="77" t="s">
        <v>72</v>
      </c>
      <c r="C33" s="77"/>
      <c r="D33" s="77"/>
      <c r="E33" s="77"/>
      <c r="F33" s="77"/>
      <c r="G33" s="77"/>
      <c r="H33" s="77"/>
      <c r="I33" s="77"/>
      <c r="J33" s="77"/>
      <c r="K33" s="76"/>
      <c r="L33" s="76"/>
      <c r="M33" s="76"/>
      <c r="N33" s="76"/>
      <c r="O33" s="76"/>
      <c r="P33" s="76"/>
      <c r="Q33" s="26">
        <f>SUM(Q7:Q32)</f>
        <v>0</v>
      </c>
      <c r="R33" s="27"/>
    </row>
  </sheetData>
  <mergeCells count="4">
    <mergeCell ref="B1:R1"/>
    <mergeCell ref="B3:R3"/>
    <mergeCell ref="B5:R5"/>
    <mergeCell ref="B33:P33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0"/>
  <sheetViews>
    <sheetView zoomScale="85" zoomScaleNormal="85" workbookViewId="0" topLeftCell="A1"/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0" customWidth="1"/>
    <col min="6" max="6" width="11.57421875" style="0" customWidth="1"/>
    <col min="7" max="7" width="9.8515625" style="0" customWidth="1"/>
    <col min="8" max="8" width="13.00390625" style="0" customWidth="1"/>
    <col min="9" max="9" width="6.8515625" style="19" customWidth="1"/>
    <col min="10" max="10" width="21.00390625" style="5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5"/>
      <c r="I2" s="37"/>
      <c r="J2" s="43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6"/>
      <c r="F4" s="7"/>
      <c r="G4" s="7"/>
      <c r="H4" s="5"/>
      <c r="I4" s="37"/>
      <c r="J4" s="43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23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7</v>
      </c>
      <c r="D7" s="11" t="s">
        <v>6</v>
      </c>
      <c r="E7" s="15">
        <v>10</v>
      </c>
      <c r="F7" s="15">
        <v>75</v>
      </c>
      <c r="G7" s="15"/>
      <c r="H7" s="11"/>
      <c r="I7" s="11"/>
      <c r="J7" s="44"/>
      <c r="K7" s="17" t="s">
        <v>65</v>
      </c>
      <c r="L7" s="55">
        <v>4860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10</v>
      </c>
      <c r="D8" s="11" t="s">
        <v>1</v>
      </c>
      <c r="E8" s="15">
        <v>1</v>
      </c>
      <c r="F8" s="15">
        <v>250</v>
      </c>
      <c r="G8" s="15"/>
      <c r="H8" s="11"/>
      <c r="I8" s="11"/>
      <c r="J8" s="44"/>
      <c r="K8" s="17" t="s">
        <v>65</v>
      </c>
      <c r="L8" s="55">
        <v>2716</v>
      </c>
      <c r="M8" s="20"/>
      <c r="N8" s="20"/>
      <c r="O8" s="20"/>
      <c r="P8" s="20"/>
      <c r="Q8" s="21">
        <f aca="true" t="shared" si="1" ref="Q8:Q69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25</v>
      </c>
      <c r="D9" s="11" t="s">
        <v>0</v>
      </c>
      <c r="E9" s="15">
        <v>1</v>
      </c>
      <c r="F9" s="15">
        <v>250</v>
      </c>
      <c r="G9" s="15"/>
      <c r="H9" s="11"/>
      <c r="I9" s="11"/>
      <c r="J9" s="44"/>
      <c r="K9" s="17" t="s">
        <v>65</v>
      </c>
      <c r="L9" s="55">
        <v>1051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4</v>
      </c>
      <c r="D10" s="11" t="s">
        <v>29</v>
      </c>
      <c r="E10" s="15">
        <v>1</v>
      </c>
      <c r="F10" s="15">
        <v>250</v>
      </c>
      <c r="G10" s="15"/>
      <c r="H10" s="11"/>
      <c r="I10" s="11"/>
      <c r="J10" s="44"/>
      <c r="K10" s="17" t="s">
        <v>65</v>
      </c>
      <c r="L10" s="55">
        <v>2640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1" t="s">
        <v>7</v>
      </c>
      <c r="D11" s="11" t="s">
        <v>6</v>
      </c>
      <c r="E11" s="15">
        <v>1</v>
      </c>
      <c r="F11" s="15">
        <v>75</v>
      </c>
      <c r="G11" s="15">
        <v>30</v>
      </c>
      <c r="H11" s="11" t="s">
        <v>20</v>
      </c>
      <c r="I11" s="11" t="s">
        <v>10</v>
      </c>
      <c r="J11" s="44" t="s">
        <v>40</v>
      </c>
      <c r="K11" s="17" t="s">
        <v>65</v>
      </c>
      <c r="L11" s="55">
        <v>4008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1" t="s">
        <v>9</v>
      </c>
      <c r="D12" s="11" t="s">
        <v>8</v>
      </c>
      <c r="E12" s="15">
        <v>1</v>
      </c>
      <c r="F12" s="15">
        <v>75</v>
      </c>
      <c r="G12" s="15">
        <v>18</v>
      </c>
      <c r="H12" s="11" t="s">
        <v>20</v>
      </c>
      <c r="I12" s="11" t="s">
        <v>10</v>
      </c>
      <c r="J12" s="44" t="s">
        <v>40</v>
      </c>
      <c r="K12" s="17" t="s">
        <v>65</v>
      </c>
      <c r="L12" s="55">
        <v>216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1" t="s">
        <v>9</v>
      </c>
      <c r="D13" s="11" t="s">
        <v>8</v>
      </c>
      <c r="E13" s="15">
        <v>10</v>
      </c>
      <c r="F13" s="15">
        <v>45</v>
      </c>
      <c r="G13" s="15"/>
      <c r="H13" s="11"/>
      <c r="I13" s="11"/>
      <c r="J13" s="44"/>
      <c r="K13" s="17" t="s">
        <v>65</v>
      </c>
      <c r="L13" s="55">
        <v>4296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1" t="s">
        <v>7</v>
      </c>
      <c r="D14" s="11" t="s">
        <v>6</v>
      </c>
      <c r="E14" s="15">
        <v>3</v>
      </c>
      <c r="F14" s="15">
        <v>45</v>
      </c>
      <c r="G14" s="15"/>
      <c r="H14" s="11"/>
      <c r="I14" s="11"/>
      <c r="J14" s="44"/>
      <c r="K14" s="17" t="s">
        <v>65</v>
      </c>
      <c r="L14" s="55">
        <v>1404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1" t="s">
        <v>25</v>
      </c>
      <c r="D15" s="11" t="s">
        <v>0</v>
      </c>
      <c r="E15" s="15">
        <v>10</v>
      </c>
      <c r="F15" s="15">
        <v>45</v>
      </c>
      <c r="G15" s="15"/>
      <c r="H15" s="11"/>
      <c r="I15" s="11"/>
      <c r="J15" s="44"/>
      <c r="K15" s="17" t="s">
        <v>65</v>
      </c>
      <c r="L15" s="55">
        <v>6980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1" t="s">
        <v>25</v>
      </c>
      <c r="D16" s="11" t="s">
        <v>0</v>
      </c>
      <c r="E16" s="15">
        <v>3</v>
      </c>
      <c r="F16" s="15">
        <v>45</v>
      </c>
      <c r="G16" s="15"/>
      <c r="H16" s="11"/>
      <c r="I16" s="11"/>
      <c r="J16" s="44"/>
      <c r="K16" s="17" t="s">
        <v>65</v>
      </c>
      <c r="L16" s="55">
        <v>7368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1" t="s">
        <v>10</v>
      </c>
      <c r="D17" s="11" t="s">
        <v>1</v>
      </c>
      <c r="E17" s="15">
        <v>10</v>
      </c>
      <c r="F17" s="15">
        <v>70</v>
      </c>
      <c r="G17" s="15"/>
      <c r="H17" s="11"/>
      <c r="I17" s="11"/>
      <c r="J17" s="44"/>
      <c r="K17" s="17" t="s">
        <v>65</v>
      </c>
      <c r="L17" s="55">
        <v>816</v>
      </c>
      <c r="M17" s="20"/>
      <c r="N17" s="20"/>
      <c r="O17" s="20"/>
      <c r="P17" s="20"/>
      <c r="Q17" s="21">
        <f t="shared" si="1"/>
        <v>0</v>
      </c>
      <c r="R17" s="22">
        <f aca="true" t="shared" si="2" ref="R17:R69">L17*M17</f>
        <v>0</v>
      </c>
    </row>
    <row r="18" spans="2:18" ht="18" customHeight="1">
      <c r="B18" s="28">
        <v>12</v>
      </c>
      <c r="C18" s="11" t="s">
        <v>10</v>
      </c>
      <c r="D18" s="11" t="s">
        <v>1</v>
      </c>
      <c r="E18" s="15">
        <v>3</v>
      </c>
      <c r="F18" s="15">
        <v>45</v>
      </c>
      <c r="G18" s="15"/>
      <c r="H18" s="11"/>
      <c r="I18" s="11"/>
      <c r="J18" s="44"/>
      <c r="K18" s="17" t="s">
        <v>65</v>
      </c>
      <c r="L18" s="55">
        <v>1260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1" t="s">
        <v>5</v>
      </c>
      <c r="D19" s="11" t="s">
        <v>4</v>
      </c>
      <c r="E19" s="15">
        <v>1</v>
      </c>
      <c r="F19" s="15">
        <v>250</v>
      </c>
      <c r="G19" s="15"/>
      <c r="H19" s="11"/>
      <c r="I19" s="11"/>
      <c r="J19" s="44"/>
      <c r="K19" s="17" t="s">
        <v>65</v>
      </c>
      <c r="L19" s="55">
        <v>1380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28">
        <v>14</v>
      </c>
      <c r="C20" s="11" t="s">
        <v>5</v>
      </c>
      <c r="D20" s="11" t="s">
        <v>4</v>
      </c>
      <c r="E20" s="15">
        <v>10</v>
      </c>
      <c r="F20" s="15">
        <v>45</v>
      </c>
      <c r="G20" s="15"/>
      <c r="H20" s="11"/>
      <c r="I20" s="11"/>
      <c r="J20" s="44"/>
      <c r="K20" s="17" t="s">
        <v>65</v>
      </c>
      <c r="L20" s="55">
        <v>15192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28">
        <v>15</v>
      </c>
      <c r="C21" s="11" t="s">
        <v>5</v>
      </c>
      <c r="D21" s="11" t="s">
        <v>4</v>
      </c>
      <c r="E21" s="15">
        <v>10</v>
      </c>
      <c r="F21" s="15">
        <v>70</v>
      </c>
      <c r="G21" s="15"/>
      <c r="H21" s="11"/>
      <c r="I21" s="11"/>
      <c r="J21" s="44"/>
      <c r="K21" s="17" t="s">
        <v>65</v>
      </c>
      <c r="L21" s="55">
        <v>2232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28">
        <v>16</v>
      </c>
      <c r="C22" s="11" t="s">
        <v>7</v>
      </c>
      <c r="D22" s="11" t="s">
        <v>6</v>
      </c>
      <c r="E22" s="15">
        <v>10</v>
      </c>
      <c r="F22" s="15">
        <v>45</v>
      </c>
      <c r="G22" s="15"/>
      <c r="H22" s="11"/>
      <c r="I22" s="11"/>
      <c r="J22" s="44"/>
      <c r="K22" s="17" t="s">
        <v>65</v>
      </c>
      <c r="L22" s="55">
        <v>19498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28">
        <v>17</v>
      </c>
      <c r="C23" s="11" t="s">
        <v>7</v>
      </c>
      <c r="D23" s="11" t="s">
        <v>6</v>
      </c>
      <c r="E23" s="15">
        <v>1</v>
      </c>
      <c r="F23" s="15">
        <v>250</v>
      </c>
      <c r="G23" s="15"/>
      <c r="H23" s="11"/>
      <c r="I23" s="11"/>
      <c r="J23" s="44"/>
      <c r="K23" s="17" t="s">
        <v>65</v>
      </c>
      <c r="L23" s="55">
        <v>888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28">
        <v>18</v>
      </c>
      <c r="C24" s="11" t="s">
        <v>7</v>
      </c>
      <c r="D24" s="11" t="s">
        <v>6</v>
      </c>
      <c r="E24" s="15">
        <v>3</v>
      </c>
      <c r="F24" s="15">
        <v>45</v>
      </c>
      <c r="G24" s="15"/>
      <c r="H24" s="11"/>
      <c r="I24" s="11"/>
      <c r="J24" s="44"/>
      <c r="K24" s="17" t="s">
        <v>65</v>
      </c>
      <c r="L24" s="55">
        <v>648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28">
        <v>19</v>
      </c>
      <c r="C25" s="11" t="s">
        <v>7</v>
      </c>
      <c r="D25" s="11" t="s">
        <v>6</v>
      </c>
      <c r="E25" s="15">
        <v>1</v>
      </c>
      <c r="F25" s="15">
        <v>250</v>
      </c>
      <c r="G25" s="15"/>
      <c r="H25" s="11"/>
      <c r="I25" s="11"/>
      <c r="J25" s="44"/>
      <c r="K25" s="17" t="s">
        <v>65</v>
      </c>
      <c r="L25" s="55">
        <v>2420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28">
        <v>20</v>
      </c>
      <c r="C26" s="11" t="s">
        <v>25</v>
      </c>
      <c r="D26" s="11" t="s">
        <v>33</v>
      </c>
      <c r="E26" s="15">
        <v>10</v>
      </c>
      <c r="F26" s="15">
        <v>70</v>
      </c>
      <c r="G26" s="15"/>
      <c r="H26" s="11"/>
      <c r="I26" s="11"/>
      <c r="J26" s="44"/>
      <c r="K26" s="17" t="s">
        <v>65</v>
      </c>
      <c r="L26" s="55">
        <v>1848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28">
        <v>21</v>
      </c>
      <c r="C27" s="11" t="s">
        <v>25</v>
      </c>
      <c r="D27" s="11" t="s">
        <v>33</v>
      </c>
      <c r="E27" s="15">
        <v>1</v>
      </c>
      <c r="F27" s="15">
        <v>250</v>
      </c>
      <c r="G27" s="15"/>
      <c r="H27" s="11"/>
      <c r="I27" s="11"/>
      <c r="J27" s="44"/>
      <c r="K27" s="17" t="s">
        <v>65</v>
      </c>
      <c r="L27" s="55">
        <v>1880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28">
        <v>22</v>
      </c>
      <c r="C28" s="11" t="s">
        <v>10</v>
      </c>
      <c r="D28" s="11" t="s">
        <v>1</v>
      </c>
      <c r="E28" s="15">
        <v>1</v>
      </c>
      <c r="F28" s="15">
        <v>250</v>
      </c>
      <c r="G28" s="15"/>
      <c r="H28" s="11"/>
      <c r="I28" s="11"/>
      <c r="J28" s="44"/>
      <c r="K28" s="17" t="s">
        <v>65</v>
      </c>
      <c r="L28" s="55">
        <v>6200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28">
        <v>23</v>
      </c>
      <c r="C29" s="11" t="s">
        <v>4</v>
      </c>
      <c r="D29" s="11" t="s">
        <v>29</v>
      </c>
      <c r="E29" s="15">
        <v>1</v>
      </c>
      <c r="F29" s="15">
        <v>250</v>
      </c>
      <c r="G29" s="15"/>
      <c r="H29" s="11"/>
      <c r="I29" s="11"/>
      <c r="J29" s="44"/>
      <c r="K29" s="17" t="s">
        <v>65</v>
      </c>
      <c r="L29" s="55">
        <v>9272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28">
        <v>24</v>
      </c>
      <c r="C30" s="11" t="s">
        <v>25</v>
      </c>
      <c r="D30" s="11" t="s">
        <v>0</v>
      </c>
      <c r="E30" s="15">
        <v>12</v>
      </c>
      <c r="F30" s="15">
        <v>45</v>
      </c>
      <c r="G30" s="15"/>
      <c r="H30" s="11"/>
      <c r="I30" s="11"/>
      <c r="J30" s="45"/>
      <c r="K30" s="17" t="s">
        <v>65</v>
      </c>
      <c r="L30" s="55">
        <v>540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28">
        <v>25</v>
      </c>
      <c r="C31" s="11" t="s">
        <v>7</v>
      </c>
      <c r="D31" s="11" t="s">
        <v>6</v>
      </c>
      <c r="E31" s="15">
        <v>12</v>
      </c>
      <c r="F31" s="15">
        <v>45</v>
      </c>
      <c r="G31" s="15"/>
      <c r="H31" s="11"/>
      <c r="I31" s="11"/>
      <c r="J31" s="45"/>
      <c r="K31" s="17" t="s">
        <v>65</v>
      </c>
      <c r="L31" s="55">
        <v>540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28">
        <v>26</v>
      </c>
      <c r="C32" s="11" t="s">
        <v>5</v>
      </c>
      <c r="D32" s="11" t="s">
        <v>4</v>
      </c>
      <c r="E32" s="15">
        <v>12</v>
      </c>
      <c r="F32" s="15">
        <v>45</v>
      </c>
      <c r="G32" s="15"/>
      <c r="H32" s="11"/>
      <c r="I32" s="11"/>
      <c r="J32" s="45"/>
      <c r="K32" s="17" t="s">
        <v>65</v>
      </c>
      <c r="L32" s="55">
        <v>1440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8" customHeight="1">
      <c r="B33" s="28">
        <v>27</v>
      </c>
      <c r="C33" s="11" t="s">
        <v>25</v>
      </c>
      <c r="D33" s="11" t="s">
        <v>0</v>
      </c>
      <c r="E33" s="15">
        <v>1</v>
      </c>
      <c r="F33" s="15">
        <v>75</v>
      </c>
      <c r="G33" s="15">
        <v>25</v>
      </c>
      <c r="H33" s="11" t="s">
        <v>20</v>
      </c>
      <c r="I33" s="11" t="s">
        <v>10</v>
      </c>
      <c r="J33" s="45" t="s">
        <v>23</v>
      </c>
      <c r="K33" s="17" t="s">
        <v>65</v>
      </c>
      <c r="L33" s="55">
        <v>604</v>
      </c>
      <c r="M33" s="20"/>
      <c r="N33" s="20"/>
      <c r="O33" s="20"/>
      <c r="P33" s="20"/>
      <c r="Q33" s="21">
        <f t="shared" si="1"/>
        <v>0</v>
      </c>
      <c r="R33" s="22">
        <f t="shared" si="2"/>
        <v>0</v>
      </c>
    </row>
    <row r="34" spans="2:18" ht="18" customHeight="1">
      <c r="B34" s="28">
        <v>28</v>
      </c>
      <c r="C34" s="11" t="s">
        <v>25</v>
      </c>
      <c r="D34" s="11" t="s">
        <v>0</v>
      </c>
      <c r="E34" s="15">
        <v>1</v>
      </c>
      <c r="F34" s="15">
        <v>300</v>
      </c>
      <c r="G34" s="15"/>
      <c r="H34" s="11"/>
      <c r="I34" s="11"/>
      <c r="J34" s="45"/>
      <c r="K34" s="17" t="s">
        <v>65</v>
      </c>
      <c r="L34" s="55">
        <v>48</v>
      </c>
      <c r="M34" s="20"/>
      <c r="N34" s="20"/>
      <c r="O34" s="20"/>
      <c r="P34" s="20"/>
      <c r="Q34" s="21">
        <f t="shared" si="1"/>
        <v>0</v>
      </c>
      <c r="R34" s="22">
        <f t="shared" si="2"/>
        <v>0</v>
      </c>
    </row>
    <row r="35" spans="2:18" ht="18" customHeight="1">
      <c r="B35" s="28">
        <v>29</v>
      </c>
      <c r="C35" s="11" t="s">
        <v>7</v>
      </c>
      <c r="D35" s="11" t="s">
        <v>6</v>
      </c>
      <c r="E35" s="15">
        <v>1</v>
      </c>
      <c r="F35" s="15">
        <v>300</v>
      </c>
      <c r="G35" s="15"/>
      <c r="H35" s="11"/>
      <c r="I35" s="11"/>
      <c r="J35" s="45"/>
      <c r="K35" s="17" t="s">
        <v>65</v>
      </c>
      <c r="L35" s="55">
        <v>72</v>
      </c>
      <c r="M35" s="20"/>
      <c r="N35" s="20"/>
      <c r="O35" s="20"/>
      <c r="P35" s="20"/>
      <c r="Q35" s="21">
        <f t="shared" si="1"/>
        <v>0</v>
      </c>
      <c r="R35" s="22">
        <f t="shared" si="2"/>
        <v>0</v>
      </c>
    </row>
    <row r="36" spans="2:18" ht="18" customHeight="1">
      <c r="B36" s="28">
        <v>30</v>
      </c>
      <c r="C36" s="11" t="s">
        <v>7</v>
      </c>
      <c r="D36" s="11" t="s">
        <v>43</v>
      </c>
      <c r="E36" s="15">
        <v>1</v>
      </c>
      <c r="F36" s="15">
        <v>75</v>
      </c>
      <c r="G36" s="15">
        <v>30</v>
      </c>
      <c r="H36" s="11" t="s">
        <v>20</v>
      </c>
      <c r="I36" s="11" t="s">
        <v>10</v>
      </c>
      <c r="J36" s="45" t="s">
        <v>21</v>
      </c>
      <c r="K36" s="17" t="s">
        <v>65</v>
      </c>
      <c r="L36" s="55">
        <f>24*4</f>
        <v>96</v>
      </c>
      <c r="M36" s="20"/>
      <c r="N36" s="20"/>
      <c r="O36" s="20"/>
      <c r="P36" s="20"/>
      <c r="Q36" s="21">
        <f t="shared" si="1"/>
        <v>0</v>
      </c>
      <c r="R36" s="22">
        <f t="shared" si="2"/>
        <v>0</v>
      </c>
    </row>
    <row r="37" spans="2:18" ht="18" customHeight="1">
      <c r="B37" s="28">
        <v>31</v>
      </c>
      <c r="C37" s="11" t="s">
        <v>7</v>
      </c>
      <c r="D37" s="11" t="s">
        <v>43</v>
      </c>
      <c r="E37" s="15">
        <v>1</v>
      </c>
      <c r="F37" s="15">
        <v>75</v>
      </c>
      <c r="G37" s="15">
        <v>22</v>
      </c>
      <c r="H37" s="11" t="s">
        <v>20</v>
      </c>
      <c r="I37" s="11" t="s">
        <v>10</v>
      </c>
      <c r="J37" s="45" t="s">
        <v>21</v>
      </c>
      <c r="K37" s="17" t="s">
        <v>65</v>
      </c>
      <c r="L37" s="55">
        <f>24*2*8</f>
        <v>384</v>
      </c>
      <c r="M37" s="20"/>
      <c r="N37" s="20"/>
      <c r="O37" s="20"/>
      <c r="P37" s="20"/>
      <c r="Q37" s="21">
        <f t="shared" si="1"/>
        <v>0</v>
      </c>
      <c r="R37" s="22">
        <f t="shared" si="2"/>
        <v>0</v>
      </c>
    </row>
    <row r="38" spans="2:18" ht="18" customHeight="1">
      <c r="B38" s="28">
        <v>32</v>
      </c>
      <c r="C38" s="11" t="s">
        <v>5</v>
      </c>
      <c r="D38" s="11" t="s">
        <v>4</v>
      </c>
      <c r="E38" s="15">
        <v>1</v>
      </c>
      <c r="F38" s="15">
        <v>75</v>
      </c>
      <c r="G38" s="15">
        <v>25</v>
      </c>
      <c r="H38" s="11" t="s">
        <v>20</v>
      </c>
      <c r="I38" s="11" t="s">
        <v>10</v>
      </c>
      <c r="J38" s="45" t="s">
        <v>21</v>
      </c>
      <c r="K38" s="17" t="s">
        <v>65</v>
      </c>
      <c r="L38" s="55">
        <f>12*3*8</f>
        <v>288</v>
      </c>
      <c r="M38" s="20"/>
      <c r="N38" s="20"/>
      <c r="O38" s="20"/>
      <c r="P38" s="20"/>
      <c r="Q38" s="21">
        <f t="shared" si="1"/>
        <v>0</v>
      </c>
      <c r="R38" s="22">
        <f t="shared" si="2"/>
        <v>0</v>
      </c>
    </row>
    <row r="39" spans="2:18" ht="18" customHeight="1">
      <c r="B39" s="28">
        <v>33</v>
      </c>
      <c r="C39" s="11" t="s">
        <v>7</v>
      </c>
      <c r="D39" s="11" t="s">
        <v>6</v>
      </c>
      <c r="E39" s="15">
        <v>1</v>
      </c>
      <c r="F39" s="15">
        <v>90</v>
      </c>
      <c r="G39" s="15">
        <v>26</v>
      </c>
      <c r="H39" s="11" t="s">
        <v>20</v>
      </c>
      <c r="I39" s="11" t="s">
        <v>4</v>
      </c>
      <c r="J39" s="45" t="s">
        <v>21</v>
      </c>
      <c r="K39" s="17" t="s">
        <v>65</v>
      </c>
      <c r="L39" s="55">
        <f>12*4</f>
        <v>48</v>
      </c>
      <c r="M39" s="20"/>
      <c r="N39" s="20"/>
      <c r="O39" s="20"/>
      <c r="P39" s="20"/>
      <c r="Q39" s="21">
        <f t="shared" si="1"/>
        <v>0</v>
      </c>
      <c r="R39" s="22">
        <f t="shared" si="2"/>
        <v>0</v>
      </c>
    </row>
    <row r="40" spans="2:18" ht="18" customHeight="1">
      <c r="B40" s="28">
        <v>34</v>
      </c>
      <c r="C40" s="11" t="s">
        <v>9</v>
      </c>
      <c r="D40" s="11" t="s">
        <v>8</v>
      </c>
      <c r="E40" s="15">
        <v>1</v>
      </c>
      <c r="F40" s="15">
        <v>45</v>
      </c>
      <c r="G40" s="15">
        <v>13</v>
      </c>
      <c r="H40" s="11" t="s">
        <v>20</v>
      </c>
      <c r="I40" s="11" t="s">
        <v>10</v>
      </c>
      <c r="J40" s="45" t="s">
        <v>21</v>
      </c>
      <c r="K40" s="17" t="s">
        <v>65</v>
      </c>
      <c r="L40" s="55">
        <f>24*4</f>
        <v>96</v>
      </c>
      <c r="M40" s="20"/>
      <c r="N40" s="20"/>
      <c r="O40" s="20"/>
      <c r="P40" s="20"/>
      <c r="Q40" s="21">
        <f t="shared" si="1"/>
        <v>0</v>
      </c>
      <c r="R40" s="22">
        <f t="shared" si="2"/>
        <v>0</v>
      </c>
    </row>
    <row r="41" spans="2:18" ht="18" customHeight="1">
      <c r="B41" s="28">
        <v>35</v>
      </c>
      <c r="C41" s="11" t="s">
        <v>9</v>
      </c>
      <c r="D41" s="11" t="s">
        <v>30</v>
      </c>
      <c r="E41" s="15">
        <v>1</v>
      </c>
      <c r="F41" s="15">
        <v>45</v>
      </c>
      <c r="G41" s="15">
        <v>18</v>
      </c>
      <c r="H41" s="11" t="s">
        <v>22</v>
      </c>
      <c r="I41" s="11" t="s">
        <v>10</v>
      </c>
      <c r="J41" s="45" t="s">
        <v>23</v>
      </c>
      <c r="K41" s="17" t="s">
        <v>65</v>
      </c>
      <c r="L41" s="55">
        <f>24*5*8</f>
        <v>960</v>
      </c>
      <c r="M41" s="20"/>
      <c r="N41" s="20"/>
      <c r="O41" s="20"/>
      <c r="P41" s="20"/>
      <c r="Q41" s="21">
        <f t="shared" si="1"/>
        <v>0</v>
      </c>
      <c r="R41" s="22">
        <f t="shared" si="2"/>
        <v>0</v>
      </c>
    </row>
    <row r="42" spans="2:18" ht="18" customHeight="1">
      <c r="B42" s="28">
        <v>36</v>
      </c>
      <c r="C42" s="16" t="s">
        <v>5</v>
      </c>
      <c r="D42" s="16" t="s">
        <v>5</v>
      </c>
      <c r="E42" s="16">
        <v>1</v>
      </c>
      <c r="F42" s="16">
        <v>75</v>
      </c>
      <c r="G42" s="16">
        <v>25</v>
      </c>
      <c r="H42" s="11" t="s">
        <v>20</v>
      </c>
      <c r="I42" s="16">
        <v>1</v>
      </c>
      <c r="J42" s="46" t="s">
        <v>40</v>
      </c>
      <c r="K42" s="17" t="s">
        <v>65</v>
      </c>
      <c r="L42" s="4">
        <f>8*36</f>
        <v>288</v>
      </c>
      <c r="M42" s="20"/>
      <c r="N42" s="20"/>
      <c r="O42" s="20"/>
      <c r="P42" s="20"/>
      <c r="Q42" s="21">
        <f t="shared" si="1"/>
        <v>0</v>
      </c>
      <c r="R42" s="22">
        <f t="shared" si="2"/>
        <v>0</v>
      </c>
    </row>
    <row r="43" spans="2:18" ht="18" customHeight="1">
      <c r="B43" s="28">
        <v>37</v>
      </c>
      <c r="C43" s="11" t="s">
        <v>5</v>
      </c>
      <c r="D43" s="11" t="s">
        <v>5</v>
      </c>
      <c r="E43" s="15">
        <v>1</v>
      </c>
      <c r="F43" s="15">
        <v>75</v>
      </c>
      <c r="G43" s="15">
        <v>16</v>
      </c>
      <c r="H43" s="11" t="s">
        <v>20</v>
      </c>
      <c r="I43" s="11" t="s">
        <v>10</v>
      </c>
      <c r="J43" s="45" t="s">
        <v>40</v>
      </c>
      <c r="K43" s="17" t="s">
        <v>65</v>
      </c>
      <c r="L43" s="4">
        <f>8*36</f>
        <v>288</v>
      </c>
      <c r="M43" s="20"/>
      <c r="N43" s="20"/>
      <c r="O43" s="20"/>
      <c r="P43" s="20"/>
      <c r="Q43" s="21">
        <f t="shared" si="1"/>
        <v>0</v>
      </c>
      <c r="R43" s="22">
        <f t="shared" si="2"/>
        <v>0</v>
      </c>
    </row>
    <row r="44" spans="2:18" ht="18" customHeight="1">
      <c r="B44" s="28">
        <v>38</v>
      </c>
      <c r="C44" s="30" t="s">
        <v>9</v>
      </c>
      <c r="D44" s="30" t="s">
        <v>9</v>
      </c>
      <c r="E44" s="34">
        <v>1</v>
      </c>
      <c r="F44" s="34">
        <v>45</v>
      </c>
      <c r="G44" s="34">
        <v>10</v>
      </c>
      <c r="H44" s="30" t="s">
        <v>20</v>
      </c>
      <c r="I44" s="30" t="s">
        <v>10</v>
      </c>
      <c r="J44" s="47" t="s">
        <v>40</v>
      </c>
      <c r="K44" s="17" t="s">
        <v>65</v>
      </c>
      <c r="L44" s="57">
        <f>36*4</f>
        <v>144</v>
      </c>
      <c r="M44" s="20"/>
      <c r="N44" s="20"/>
      <c r="O44" s="20"/>
      <c r="P44" s="20"/>
      <c r="Q44" s="21">
        <f t="shared" si="1"/>
        <v>0</v>
      </c>
      <c r="R44" s="22">
        <f t="shared" si="2"/>
        <v>0</v>
      </c>
    </row>
    <row r="45" spans="2:18" ht="18" customHeight="1">
      <c r="B45" s="28">
        <v>39</v>
      </c>
      <c r="C45" s="11" t="s">
        <v>3</v>
      </c>
      <c r="D45" s="11" t="s">
        <v>3</v>
      </c>
      <c r="E45" s="15">
        <v>1</v>
      </c>
      <c r="F45" s="15">
        <v>45</v>
      </c>
      <c r="G45" s="15">
        <v>11</v>
      </c>
      <c r="H45" s="11" t="s">
        <v>22</v>
      </c>
      <c r="I45" s="11" t="s">
        <v>10</v>
      </c>
      <c r="J45" s="45" t="s">
        <v>23</v>
      </c>
      <c r="K45" s="17" t="s">
        <v>65</v>
      </c>
      <c r="L45" s="55">
        <f>36*8</f>
        <v>288</v>
      </c>
      <c r="M45" s="20"/>
      <c r="N45" s="20"/>
      <c r="O45" s="20"/>
      <c r="P45" s="20"/>
      <c r="Q45" s="21">
        <f t="shared" si="1"/>
        <v>0</v>
      </c>
      <c r="R45" s="22">
        <f t="shared" si="2"/>
        <v>0</v>
      </c>
    </row>
    <row r="46" spans="2:18" ht="18" customHeight="1">
      <c r="B46" s="28">
        <v>40</v>
      </c>
      <c r="C46" s="11" t="s">
        <v>5</v>
      </c>
      <c r="D46" s="11" t="s">
        <v>4</v>
      </c>
      <c r="E46" s="15">
        <v>5</v>
      </c>
      <c r="F46" s="15">
        <v>75</v>
      </c>
      <c r="G46" s="15"/>
      <c r="H46" s="11"/>
      <c r="I46" s="11"/>
      <c r="J46" s="45"/>
      <c r="K46" s="17" t="s">
        <v>65</v>
      </c>
      <c r="L46" s="55">
        <f>4*24/5</f>
        <v>19.2</v>
      </c>
      <c r="M46" s="20"/>
      <c r="N46" s="20"/>
      <c r="O46" s="20"/>
      <c r="P46" s="20"/>
      <c r="Q46" s="21">
        <f t="shared" si="1"/>
        <v>0</v>
      </c>
      <c r="R46" s="22">
        <f t="shared" si="2"/>
        <v>0</v>
      </c>
    </row>
    <row r="47" spans="2:18" ht="18" customHeight="1">
      <c r="B47" s="28">
        <v>41</v>
      </c>
      <c r="C47" s="16">
        <v>0</v>
      </c>
      <c r="D47" s="16">
        <v>2.5</v>
      </c>
      <c r="E47" s="16">
        <v>10</v>
      </c>
      <c r="F47" s="16">
        <v>45</v>
      </c>
      <c r="G47" s="16"/>
      <c r="H47" s="16"/>
      <c r="I47" s="16"/>
      <c r="J47" s="46" t="s">
        <v>42</v>
      </c>
      <c r="K47" s="17" t="s">
        <v>65</v>
      </c>
      <c r="L47" s="55">
        <f>3*8*24/10</f>
        <v>57.6</v>
      </c>
      <c r="M47" s="20"/>
      <c r="N47" s="20"/>
      <c r="O47" s="20"/>
      <c r="P47" s="20"/>
      <c r="Q47" s="21">
        <f t="shared" si="1"/>
        <v>0</v>
      </c>
      <c r="R47" s="22">
        <f t="shared" si="2"/>
        <v>0</v>
      </c>
    </row>
    <row r="48" spans="2:18" ht="18" customHeight="1">
      <c r="B48" s="28">
        <v>42</v>
      </c>
      <c r="C48" s="41" t="s">
        <v>6</v>
      </c>
      <c r="D48" s="41" t="s">
        <v>44</v>
      </c>
      <c r="E48" s="42">
        <v>1</v>
      </c>
      <c r="F48" s="42">
        <v>300</v>
      </c>
      <c r="G48" s="42"/>
      <c r="H48" s="41"/>
      <c r="I48" s="41"/>
      <c r="J48" s="48" t="s">
        <v>42</v>
      </c>
      <c r="K48" s="17" t="s">
        <v>65</v>
      </c>
      <c r="L48" s="59">
        <f>4*20</f>
        <v>80</v>
      </c>
      <c r="M48" s="20"/>
      <c r="N48" s="20"/>
      <c r="O48" s="20"/>
      <c r="P48" s="20"/>
      <c r="Q48" s="21">
        <f t="shared" si="1"/>
        <v>0</v>
      </c>
      <c r="R48" s="22">
        <f t="shared" si="2"/>
        <v>0</v>
      </c>
    </row>
    <row r="49" spans="2:18" ht="18" customHeight="1">
      <c r="B49" s="28">
        <v>43</v>
      </c>
      <c r="C49" s="32" t="s">
        <v>29</v>
      </c>
      <c r="D49" s="32" t="s">
        <v>45</v>
      </c>
      <c r="E49" s="40">
        <v>1</v>
      </c>
      <c r="F49" s="40">
        <v>150</v>
      </c>
      <c r="G49" s="40"/>
      <c r="H49" s="32"/>
      <c r="I49" s="32"/>
      <c r="J49" s="49" t="s">
        <v>42</v>
      </c>
      <c r="K49" s="17" t="s">
        <v>65</v>
      </c>
      <c r="L49" s="58">
        <f>4*24</f>
        <v>96</v>
      </c>
      <c r="M49" s="20"/>
      <c r="N49" s="20"/>
      <c r="O49" s="20"/>
      <c r="P49" s="20"/>
      <c r="Q49" s="21">
        <f t="shared" si="1"/>
        <v>0</v>
      </c>
      <c r="R49" s="22">
        <f t="shared" si="2"/>
        <v>0</v>
      </c>
    </row>
    <row r="50" spans="2:18" ht="18" customHeight="1">
      <c r="B50" s="28">
        <v>44</v>
      </c>
      <c r="C50" s="32"/>
      <c r="D50" s="32" t="s">
        <v>43</v>
      </c>
      <c r="E50" s="40">
        <v>1</v>
      </c>
      <c r="F50" s="40">
        <v>75</v>
      </c>
      <c r="G50" s="40">
        <v>22</v>
      </c>
      <c r="H50" s="32" t="s">
        <v>20</v>
      </c>
      <c r="I50" s="32" t="s">
        <v>10</v>
      </c>
      <c r="J50" s="49" t="s">
        <v>23</v>
      </c>
      <c r="K50" s="17" t="s">
        <v>65</v>
      </c>
      <c r="L50" s="55">
        <f>24*3*8</f>
        <v>576</v>
      </c>
      <c r="M50" s="20"/>
      <c r="N50" s="20"/>
      <c r="O50" s="20"/>
      <c r="P50" s="20"/>
      <c r="Q50" s="21">
        <f t="shared" si="1"/>
        <v>0</v>
      </c>
      <c r="R50" s="22">
        <f t="shared" si="2"/>
        <v>0</v>
      </c>
    </row>
    <row r="51" spans="2:18" ht="18" customHeight="1">
      <c r="B51" s="28">
        <v>45</v>
      </c>
      <c r="C51" s="32" t="s">
        <v>10</v>
      </c>
      <c r="D51" s="32" t="s">
        <v>1</v>
      </c>
      <c r="E51" s="40">
        <v>1</v>
      </c>
      <c r="F51" s="40">
        <v>300</v>
      </c>
      <c r="G51" s="40"/>
      <c r="H51" s="32"/>
      <c r="I51" s="32"/>
      <c r="J51" s="49"/>
      <c r="K51" s="17" t="s">
        <v>65</v>
      </c>
      <c r="L51" s="58">
        <f>5*8*20</f>
        <v>800</v>
      </c>
      <c r="M51" s="20"/>
      <c r="N51" s="20"/>
      <c r="O51" s="20"/>
      <c r="P51" s="20"/>
      <c r="Q51" s="21">
        <f t="shared" si="1"/>
        <v>0</v>
      </c>
      <c r="R51" s="22">
        <f t="shared" si="2"/>
        <v>0</v>
      </c>
    </row>
    <row r="52" spans="2:18" ht="18" customHeight="1">
      <c r="B52" s="28">
        <v>46</v>
      </c>
      <c r="C52" s="32" t="s">
        <v>4</v>
      </c>
      <c r="D52" s="32" t="s">
        <v>29</v>
      </c>
      <c r="E52" s="40">
        <v>1</v>
      </c>
      <c r="F52" s="40">
        <v>300</v>
      </c>
      <c r="G52" s="40"/>
      <c r="H52" s="32"/>
      <c r="I52" s="32"/>
      <c r="J52" s="49"/>
      <c r="K52" s="17" t="s">
        <v>65</v>
      </c>
      <c r="L52" s="58">
        <f>6*8*20</f>
        <v>960</v>
      </c>
      <c r="M52" s="20"/>
      <c r="N52" s="20"/>
      <c r="O52" s="20"/>
      <c r="P52" s="20"/>
      <c r="Q52" s="21">
        <f t="shared" si="1"/>
        <v>0</v>
      </c>
      <c r="R52" s="22">
        <f t="shared" si="2"/>
        <v>0</v>
      </c>
    </row>
    <row r="53" spans="2:18" ht="18" customHeight="1">
      <c r="B53" s="28">
        <v>47</v>
      </c>
      <c r="C53" s="16" t="s">
        <v>9</v>
      </c>
      <c r="D53" s="16">
        <v>1.5</v>
      </c>
      <c r="E53" s="16">
        <v>1</v>
      </c>
      <c r="F53" s="16">
        <v>300</v>
      </c>
      <c r="G53" s="16"/>
      <c r="H53" s="16"/>
      <c r="I53" s="16"/>
      <c r="J53" s="44"/>
      <c r="K53" s="17" t="s">
        <v>65</v>
      </c>
      <c r="L53" s="4">
        <v>240</v>
      </c>
      <c r="M53" s="20"/>
      <c r="N53" s="20"/>
      <c r="O53" s="20"/>
      <c r="P53" s="20"/>
      <c r="Q53" s="21">
        <f t="shared" si="1"/>
        <v>0</v>
      </c>
      <c r="R53" s="22">
        <f t="shared" si="2"/>
        <v>0</v>
      </c>
    </row>
    <row r="54" spans="2:18" ht="18" customHeight="1">
      <c r="B54" s="28">
        <v>48</v>
      </c>
      <c r="C54" s="16" t="s">
        <v>7</v>
      </c>
      <c r="D54" s="16">
        <v>3</v>
      </c>
      <c r="E54" s="16">
        <v>2</v>
      </c>
      <c r="F54" s="16">
        <v>75</v>
      </c>
      <c r="G54" s="16"/>
      <c r="H54" s="16"/>
      <c r="I54" s="16"/>
      <c r="J54" s="44"/>
      <c r="K54" s="17" t="s">
        <v>65</v>
      </c>
      <c r="L54" s="4">
        <v>48</v>
      </c>
      <c r="M54" s="20"/>
      <c r="N54" s="20"/>
      <c r="O54" s="20"/>
      <c r="P54" s="20"/>
      <c r="Q54" s="21">
        <f t="shared" si="1"/>
        <v>0</v>
      </c>
      <c r="R54" s="22">
        <f t="shared" si="2"/>
        <v>0</v>
      </c>
    </row>
    <row r="55" spans="2:18" ht="18" customHeight="1">
      <c r="B55" s="28">
        <v>49</v>
      </c>
      <c r="C55" s="16" t="s">
        <v>7</v>
      </c>
      <c r="D55" s="16">
        <v>3</v>
      </c>
      <c r="E55" s="16">
        <v>10</v>
      </c>
      <c r="F55" s="16">
        <v>70</v>
      </c>
      <c r="G55" s="16"/>
      <c r="H55" s="16"/>
      <c r="I55" s="16"/>
      <c r="J55" s="44"/>
      <c r="K55" s="17" t="s">
        <v>65</v>
      </c>
      <c r="L55" s="4">
        <v>4032</v>
      </c>
      <c r="M55" s="20"/>
      <c r="N55" s="20"/>
      <c r="O55" s="20"/>
      <c r="P55" s="20"/>
      <c r="Q55" s="21">
        <f t="shared" si="1"/>
        <v>0</v>
      </c>
      <c r="R55" s="22">
        <f t="shared" si="2"/>
        <v>0</v>
      </c>
    </row>
    <row r="56" spans="2:18" ht="18" customHeight="1">
      <c r="B56" s="28">
        <v>50</v>
      </c>
      <c r="C56" s="16">
        <v>1</v>
      </c>
      <c r="D56" s="16">
        <v>4</v>
      </c>
      <c r="E56" s="16">
        <v>10</v>
      </c>
      <c r="F56" s="16">
        <v>45</v>
      </c>
      <c r="G56" s="16"/>
      <c r="H56" s="16"/>
      <c r="I56" s="16"/>
      <c r="J56" s="44"/>
      <c r="K56" s="17" t="s">
        <v>65</v>
      </c>
      <c r="L56" s="4">
        <v>6912</v>
      </c>
      <c r="M56" s="20"/>
      <c r="N56" s="20"/>
      <c r="O56" s="20"/>
      <c r="P56" s="20"/>
      <c r="Q56" s="21">
        <f t="shared" si="1"/>
        <v>0</v>
      </c>
      <c r="R56" s="22">
        <f t="shared" si="2"/>
        <v>0</v>
      </c>
    </row>
    <row r="57" spans="2:18" ht="18" customHeight="1">
      <c r="B57" s="28">
        <v>51</v>
      </c>
      <c r="C57" s="16" t="s">
        <v>37</v>
      </c>
      <c r="D57" s="16">
        <v>6</v>
      </c>
      <c r="E57" s="16">
        <v>1</v>
      </c>
      <c r="F57" s="16">
        <v>300</v>
      </c>
      <c r="G57" s="16"/>
      <c r="H57" s="16"/>
      <c r="I57" s="16"/>
      <c r="J57" s="44"/>
      <c r="K57" s="17" t="s">
        <v>65</v>
      </c>
      <c r="L57" s="4">
        <v>3480</v>
      </c>
      <c r="M57" s="20"/>
      <c r="N57" s="20"/>
      <c r="O57" s="20"/>
      <c r="P57" s="20"/>
      <c r="Q57" s="21">
        <f t="shared" si="1"/>
        <v>0</v>
      </c>
      <c r="R57" s="22">
        <f t="shared" si="2"/>
        <v>0</v>
      </c>
    </row>
    <row r="58" spans="2:18" ht="18" customHeight="1">
      <c r="B58" s="28">
        <v>52</v>
      </c>
      <c r="C58" s="16" t="s">
        <v>9</v>
      </c>
      <c r="D58" s="16">
        <v>1.5</v>
      </c>
      <c r="E58" s="16">
        <v>10</v>
      </c>
      <c r="F58" s="16">
        <v>70</v>
      </c>
      <c r="G58" s="16"/>
      <c r="H58" s="16"/>
      <c r="I58" s="16"/>
      <c r="J58" s="44"/>
      <c r="K58" s="17" t="s">
        <v>65</v>
      </c>
      <c r="L58" s="4">
        <v>312</v>
      </c>
      <c r="M58" s="20"/>
      <c r="N58" s="20"/>
      <c r="O58" s="20"/>
      <c r="P58" s="20"/>
      <c r="Q58" s="21">
        <f t="shared" si="1"/>
        <v>0</v>
      </c>
      <c r="R58" s="22">
        <f t="shared" si="2"/>
        <v>0</v>
      </c>
    </row>
    <row r="59" spans="2:18" ht="18" customHeight="1">
      <c r="B59" s="28">
        <v>53</v>
      </c>
      <c r="C59" s="16"/>
      <c r="D59" s="16">
        <v>2.5</v>
      </c>
      <c r="E59" s="16">
        <v>1</v>
      </c>
      <c r="F59" s="16">
        <v>75</v>
      </c>
      <c r="G59" s="16">
        <v>22</v>
      </c>
      <c r="H59" s="11" t="s">
        <v>20</v>
      </c>
      <c r="I59" s="16">
        <v>1</v>
      </c>
      <c r="J59" s="44" t="s">
        <v>40</v>
      </c>
      <c r="K59" s="17" t="s">
        <v>65</v>
      </c>
      <c r="L59" s="4">
        <v>6168</v>
      </c>
      <c r="M59" s="20"/>
      <c r="N59" s="20"/>
      <c r="O59" s="20"/>
      <c r="P59" s="20"/>
      <c r="Q59" s="21">
        <f t="shared" si="1"/>
        <v>0</v>
      </c>
      <c r="R59" s="22">
        <f t="shared" si="2"/>
        <v>0</v>
      </c>
    </row>
    <row r="60" spans="2:18" ht="18" customHeight="1">
      <c r="B60" s="28">
        <v>54</v>
      </c>
      <c r="C60" s="16">
        <v>0</v>
      </c>
      <c r="D60" s="16">
        <v>3.5</v>
      </c>
      <c r="E60" s="16">
        <v>6</v>
      </c>
      <c r="F60" s="16">
        <v>45</v>
      </c>
      <c r="G60" s="16"/>
      <c r="H60" s="11"/>
      <c r="I60" s="16"/>
      <c r="J60" s="44"/>
      <c r="K60" s="17" t="s">
        <v>65</v>
      </c>
      <c r="L60" s="4">
        <v>96</v>
      </c>
      <c r="M60" s="20"/>
      <c r="N60" s="20"/>
      <c r="O60" s="20"/>
      <c r="P60" s="20"/>
      <c r="Q60" s="21">
        <f t="shared" si="1"/>
        <v>0</v>
      </c>
      <c r="R60" s="22">
        <f t="shared" si="2"/>
        <v>0</v>
      </c>
    </row>
    <row r="61" spans="2:18" ht="18" customHeight="1">
      <c r="B61" s="28">
        <v>55</v>
      </c>
      <c r="C61" s="16">
        <v>3</v>
      </c>
      <c r="D61" s="16">
        <v>6</v>
      </c>
      <c r="E61" s="16">
        <v>2</v>
      </c>
      <c r="F61" s="16">
        <v>75</v>
      </c>
      <c r="G61" s="16"/>
      <c r="H61" s="11"/>
      <c r="I61" s="16"/>
      <c r="J61" s="44"/>
      <c r="K61" s="17" t="s">
        <v>65</v>
      </c>
      <c r="L61" s="4">
        <v>24</v>
      </c>
      <c r="M61" s="20"/>
      <c r="N61" s="20"/>
      <c r="O61" s="20"/>
      <c r="P61" s="20"/>
      <c r="Q61" s="21">
        <f t="shared" si="1"/>
        <v>0</v>
      </c>
      <c r="R61" s="22">
        <f t="shared" si="2"/>
        <v>0</v>
      </c>
    </row>
    <row r="62" spans="2:18" ht="18" customHeight="1">
      <c r="B62" s="28">
        <v>56</v>
      </c>
      <c r="C62" s="16" t="s">
        <v>5</v>
      </c>
      <c r="D62" s="16">
        <v>2</v>
      </c>
      <c r="E62" s="16">
        <v>1</v>
      </c>
      <c r="F62" s="16">
        <v>250</v>
      </c>
      <c r="G62" s="16"/>
      <c r="H62" s="11"/>
      <c r="I62" s="16"/>
      <c r="J62" s="44"/>
      <c r="K62" s="17" t="s">
        <v>65</v>
      </c>
      <c r="L62" s="4">
        <v>504</v>
      </c>
      <c r="M62" s="20"/>
      <c r="N62" s="20"/>
      <c r="O62" s="20"/>
      <c r="P62" s="20"/>
      <c r="Q62" s="21">
        <f t="shared" si="1"/>
        <v>0</v>
      </c>
      <c r="R62" s="22">
        <f t="shared" si="2"/>
        <v>0</v>
      </c>
    </row>
    <row r="63" spans="2:18" ht="18" customHeight="1">
      <c r="B63" s="28">
        <v>57</v>
      </c>
      <c r="C63" s="16">
        <v>0</v>
      </c>
      <c r="D63" s="16">
        <v>3.5</v>
      </c>
      <c r="E63" s="16">
        <v>3</v>
      </c>
      <c r="F63" s="16">
        <v>45</v>
      </c>
      <c r="G63" s="16"/>
      <c r="H63" s="11"/>
      <c r="I63" s="16"/>
      <c r="J63" s="44"/>
      <c r="K63" s="17" t="s">
        <v>65</v>
      </c>
      <c r="L63" s="4">
        <v>1063</v>
      </c>
      <c r="M63" s="20"/>
      <c r="N63" s="20"/>
      <c r="O63" s="20"/>
      <c r="P63" s="20"/>
      <c r="Q63" s="21">
        <f t="shared" si="1"/>
        <v>0</v>
      </c>
      <c r="R63" s="22">
        <f t="shared" si="2"/>
        <v>0</v>
      </c>
    </row>
    <row r="64" spans="2:18" ht="18" customHeight="1">
      <c r="B64" s="28">
        <v>58</v>
      </c>
      <c r="C64" s="16" t="s">
        <v>5</v>
      </c>
      <c r="D64" s="16">
        <v>2</v>
      </c>
      <c r="E64" s="16">
        <v>10</v>
      </c>
      <c r="F64" s="16">
        <v>75</v>
      </c>
      <c r="G64" s="16"/>
      <c r="H64" s="11"/>
      <c r="I64" s="16"/>
      <c r="J64" s="72"/>
      <c r="K64" s="17" t="s">
        <v>65</v>
      </c>
      <c r="L64" s="4">
        <v>2520</v>
      </c>
      <c r="M64" s="20"/>
      <c r="N64" s="20"/>
      <c r="O64" s="20"/>
      <c r="P64" s="20"/>
      <c r="Q64" s="21">
        <f t="shared" si="1"/>
        <v>0</v>
      </c>
      <c r="R64" s="22">
        <f t="shared" si="2"/>
        <v>0</v>
      </c>
    </row>
    <row r="65" spans="2:18" ht="18" customHeight="1">
      <c r="B65" s="28">
        <v>59</v>
      </c>
      <c r="C65" s="16">
        <v>2</v>
      </c>
      <c r="D65" s="16">
        <v>5</v>
      </c>
      <c r="E65" s="16">
        <v>1</v>
      </c>
      <c r="F65" s="16">
        <v>75</v>
      </c>
      <c r="G65" s="16">
        <v>40</v>
      </c>
      <c r="H65" s="11" t="s">
        <v>20</v>
      </c>
      <c r="I65" s="70">
        <v>1</v>
      </c>
      <c r="J65" s="63" t="s">
        <v>91</v>
      </c>
      <c r="K65" s="60" t="s">
        <v>65</v>
      </c>
      <c r="L65" s="4">
        <v>144</v>
      </c>
      <c r="M65" s="20"/>
      <c r="N65" s="20"/>
      <c r="O65" s="20"/>
      <c r="P65" s="20"/>
      <c r="Q65" s="21">
        <f t="shared" si="1"/>
        <v>0</v>
      </c>
      <c r="R65" s="22">
        <f t="shared" si="2"/>
        <v>0</v>
      </c>
    </row>
    <row r="66" spans="2:18" ht="18" customHeight="1">
      <c r="B66" s="28">
        <v>60</v>
      </c>
      <c r="C66" s="16" t="s">
        <v>7</v>
      </c>
      <c r="D66" s="16">
        <v>3</v>
      </c>
      <c r="E66" s="16">
        <v>1</v>
      </c>
      <c r="F66" s="16">
        <v>120</v>
      </c>
      <c r="G66" s="16">
        <v>26</v>
      </c>
      <c r="H66" s="11" t="s">
        <v>20</v>
      </c>
      <c r="I66" s="70">
        <v>1</v>
      </c>
      <c r="J66" s="63" t="s">
        <v>91</v>
      </c>
      <c r="K66" s="60" t="s">
        <v>65</v>
      </c>
      <c r="L66" s="4">
        <v>144</v>
      </c>
      <c r="M66" s="20"/>
      <c r="N66" s="20"/>
      <c r="O66" s="20"/>
      <c r="P66" s="20"/>
      <c r="Q66" s="21">
        <f t="shared" si="1"/>
        <v>0</v>
      </c>
      <c r="R66" s="22">
        <f t="shared" si="2"/>
        <v>0</v>
      </c>
    </row>
    <row r="67" spans="2:18" ht="18" customHeight="1">
      <c r="B67" s="28">
        <v>61</v>
      </c>
      <c r="C67" s="35" t="s">
        <v>5</v>
      </c>
      <c r="D67" s="35">
        <v>2</v>
      </c>
      <c r="E67" s="35">
        <v>1</v>
      </c>
      <c r="F67" s="35">
        <v>75</v>
      </c>
      <c r="G67" s="35">
        <v>16</v>
      </c>
      <c r="H67" s="32" t="s">
        <v>20</v>
      </c>
      <c r="I67" s="71">
        <v>1</v>
      </c>
      <c r="J67" s="63" t="s">
        <v>89</v>
      </c>
      <c r="K67" s="60" t="s">
        <v>65</v>
      </c>
      <c r="L67" s="31">
        <v>144</v>
      </c>
      <c r="M67" s="20"/>
      <c r="N67" s="20"/>
      <c r="O67" s="20"/>
      <c r="P67" s="20"/>
      <c r="Q67" s="21">
        <f t="shared" si="1"/>
        <v>0</v>
      </c>
      <c r="R67" s="22">
        <f t="shared" si="2"/>
        <v>0</v>
      </c>
    </row>
    <row r="68" spans="2:18" ht="18" customHeight="1">
      <c r="B68" s="28">
        <v>62</v>
      </c>
      <c r="C68" s="11" t="s">
        <v>5</v>
      </c>
      <c r="D68" s="11" t="s">
        <v>4</v>
      </c>
      <c r="E68" s="15">
        <v>1</v>
      </c>
      <c r="F68" s="15">
        <v>75</v>
      </c>
      <c r="G68" s="15">
        <v>18</v>
      </c>
      <c r="H68" s="11" t="s">
        <v>20</v>
      </c>
      <c r="I68" s="11" t="s">
        <v>10</v>
      </c>
      <c r="J68" s="47" t="s">
        <v>40</v>
      </c>
      <c r="K68" s="17" t="s">
        <v>65</v>
      </c>
      <c r="L68" s="4">
        <v>768</v>
      </c>
      <c r="M68" s="20"/>
      <c r="N68" s="20"/>
      <c r="O68" s="20"/>
      <c r="P68" s="20"/>
      <c r="Q68" s="21">
        <f t="shared" si="1"/>
        <v>0</v>
      </c>
      <c r="R68" s="22">
        <f t="shared" si="2"/>
        <v>0</v>
      </c>
    </row>
    <row r="69" spans="2:18" ht="18" customHeight="1">
      <c r="B69" s="28">
        <v>63</v>
      </c>
      <c r="C69" s="41" t="s">
        <v>6</v>
      </c>
      <c r="D69" s="41" t="s">
        <v>44</v>
      </c>
      <c r="E69" s="42">
        <v>2</v>
      </c>
      <c r="F69" s="42">
        <v>75</v>
      </c>
      <c r="G69" s="42"/>
      <c r="H69" s="41"/>
      <c r="I69" s="41"/>
      <c r="J69" s="48"/>
      <c r="K69" s="17" t="s">
        <v>65</v>
      </c>
      <c r="L69" s="29">
        <v>192</v>
      </c>
      <c r="M69" s="20"/>
      <c r="N69" s="20"/>
      <c r="O69" s="20"/>
      <c r="P69" s="20"/>
      <c r="Q69" s="21">
        <f t="shared" si="1"/>
        <v>0</v>
      </c>
      <c r="R69" s="22">
        <f t="shared" si="2"/>
        <v>0</v>
      </c>
    </row>
    <row r="70" spans="2:18" ht="15">
      <c r="B70" s="76" t="s">
        <v>72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26">
        <f>SUM(Q7:Q69)</f>
        <v>0</v>
      </c>
      <c r="R70" s="27"/>
    </row>
  </sheetData>
  <mergeCells count="4">
    <mergeCell ref="B1:R1"/>
    <mergeCell ref="B3:R3"/>
    <mergeCell ref="B5:R5"/>
    <mergeCell ref="B70:P70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zoomScale="85" zoomScaleNormal="85" workbookViewId="0" topLeftCell="A1">
      <selection activeCell="A30" sqref="A30:XFD30"/>
    </sheetView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18" customWidth="1"/>
    <col min="6" max="6" width="11.57421875" style="18" customWidth="1"/>
    <col min="7" max="7" width="9.8515625" style="18" customWidth="1"/>
    <col min="8" max="8" width="13.00390625" style="18" customWidth="1"/>
    <col min="9" max="9" width="6.8515625" style="18" customWidth="1"/>
    <col min="10" max="10" width="28.140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36"/>
      <c r="I2" s="36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9"/>
      <c r="F4" s="9"/>
      <c r="G4" s="9"/>
      <c r="H4" s="36"/>
      <c r="I4" s="36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12" t="s">
        <v>61</v>
      </c>
      <c r="F6" s="12" t="s">
        <v>62</v>
      </c>
      <c r="G6" s="12" t="s">
        <v>18</v>
      </c>
      <c r="H6" s="13" t="s">
        <v>13</v>
      </c>
      <c r="I6" s="13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5</v>
      </c>
      <c r="D7" s="11" t="s">
        <v>4</v>
      </c>
      <c r="E7" s="15">
        <v>1</v>
      </c>
      <c r="F7" s="15">
        <v>75</v>
      </c>
      <c r="G7" s="15">
        <v>24</v>
      </c>
      <c r="H7" s="11" t="s">
        <v>22</v>
      </c>
      <c r="I7" s="73" t="s">
        <v>10</v>
      </c>
      <c r="J7" s="63" t="s">
        <v>23</v>
      </c>
      <c r="K7" s="60" t="s">
        <v>65</v>
      </c>
      <c r="L7" s="55">
        <v>29032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5</v>
      </c>
      <c r="D8" s="11" t="s">
        <v>4</v>
      </c>
      <c r="E8" s="15">
        <v>1</v>
      </c>
      <c r="F8" s="15">
        <v>45</v>
      </c>
      <c r="G8" s="15">
        <v>24</v>
      </c>
      <c r="H8" s="11" t="s">
        <v>22</v>
      </c>
      <c r="I8" s="73" t="s">
        <v>10</v>
      </c>
      <c r="J8" s="63" t="s">
        <v>23</v>
      </c>
      <c r="K8" s="60" t="s">
        <v>65</v>
      </c>
      <c r="L8" s="55">
        <v>4572</v>
      </c>
      <c r="M8" s="20"/>
      <c r="N8" s="20"/>
      <c r="O8" s="20"/>
      <c r="P8" s="20"/>
      <c r="Q8" s="21">
        <f aca="true" t="shared" si="1" ref="Q8:Q33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9</v>
      </c>
      <c r="D9" s="11" t="s">
        <v>30</v>
      </c>
      <c r="E9" s="15">
        <v>1</v>
      </c>
      <c r="F9" s="15">
        <v>45</v>
      </c>
      <c r="G9" s="15">
        <v>19</v>
      </c>
      <c r="H9" s="11" t="s">
        <v>22</v>
      </c>
      <c r="I9" s="73" t="s">
        <v>10</v>
      </c>
      <c r="J9" s="63" t="s">
        <v>23</v>
      </c>
      <c r="K9" s="60" t="s">
        <v>65</v>
      </c>
      <c r="L9" s="55">
        <v>900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7</v>
      </c>
      <c r="D10" s="11" t="s">
        <v>6</v>
      </c>
      <c r="E10" s="15">
        <v>1</v>
      </c>
      <c r="F10" s="15">
        <v>75</v>
      </c>
      <c r="G10" s="15">
        <v>24</v>
      </c>
      <c r="H10" s="11" t="s">
        <v>22</v>
      </c>
      <c r="I10" s="73" t="s">
        <v>10</v>
      </c>
      <c r="J10" s="63" t="s">
        <v>23</v>
      </c>
      <c r="K10" s="60" t="s">
        <v>65</v>
      </c>
      <c r="L10" s="55">
        <v>5346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1" t="s">
        <v>9</v>
      </c>
      <c r="D11" s="11" t="s">
        <v>8</v>
      </c>
      <c r="E11" s="15">
        <v>1</v>
      </c>
      <c r="F11" s="15">
        <v>75</v>
      </c>
      <c r="G11" s="15">
        <v>19</v>
      </c>
      <c r="H11" s="11" t="s">
        <v>22</v>
      </c>
      <c r="I11" s="73" t="s">
        <v>10</v>
      </c>
      <c r="J11" s="63" t="s">
        <v>23</v>
      </c>
      <c r="K11" s="60" t="s">
        <v>65</v>
      </c>
      <c r="L11" s="55">
        <v>900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1" t="s">
        <v>11</v>
      </c>
      <c r="D12" s="11" t="s">
        <v>10</v>
      </c>
      <c r="E12" s="15">
        <v>1</v>
      </c>
      <c r="F12" s="15">
        <v>45</v>
      </c>
      <c r="G12" s="15">
        <v>16</v>
      </c>
      <c r="H12" s="11" t="s">
        <v>22</v>
      </c>
      <c r="I12" s="73" t="s">
        <v>10</v>
      </c>
      <c r="J12" s="63" t="s">
        <v>23</v>
      </c>
      <c r="K12" s="60" t="s">
        <v>65</v>
      </c>
      <c r="L12" s="55">
        <v>504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1" t="s">
        <v>5</v>
      </c>
      <c r="D13" s="16">
        <v>2</v>
      </c>
      <c r="E13" s="15">
        <v>1</v>
      </c>
      <c r="F13" s="15">
        <v>45</v>
      </c>
      <c r="G13" s="15">
        <v>19</v>
      </c>
      <c r="H13" s="11" t="s">
        <v>22</v>
      </c>
      <c r="I13" s="70">
        <v>1</v>
      </c>
      <c r="J13" s="63" t="s">
        <v>23</v>
      </c>
      <c r="K13" s="60" t="s">
        <v>65</v>
      </c>
      <c r="L13" s="4">
        <v>252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1" t="s">
        <v>7</v>
      </c>
      <c r="D14" s="16">
        <v>3</v>
      </c>
      <c r="E14" s="15">
        <v>1</v>
      </c>
      <c r="F14" s="15">
        <v>75</v>
      </c>
      <c r="G14" s="15">
        <v>39</v>
      </c>
      <c r="H14" s="11" t="s">
        <v>22</v>
      </c>
      <c r="I14" s="70">
        <v>1</v>
      </c>
      <c r="J14" s="63" t="s">
        <v>23</v>
      </c>
      <c r="K14" s="60" t="s">
        <v>65</v>
      </c>
      <c r="L14" s="4">
        <v>5544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1" t="s">
        <v>7</v>
      </c>
      <c r="D15" s="16">
        <v>3</v>
      </c>
      <c r="E15" s="15">
        <v>1</v>
      </c>
      <c r="F15" s="15">
        <v>45</v>
      </c>
      <c r="G15" s="15">
        <v>30</v>
      </c>
      <c r="H15" s="11" t="s">
        <v>22</v>
      </c>
      <c r="I15" s="70">
        <v>1</v>
      </c>
      <c r="J15" s="63" t="s">
        <v>23</v>
      </c>
      <c r="K15" s="60" t="s">
        <v>65</v>
      </c>
      <c r="L15" s="4">
        <v>2304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1" t="s">
        <v>5</v>
      </c>
      <c r="D16" s="16">
        <v>2</v>
      </c>
      <c r="E16" s="15">
        <v>1</v>
      </c>
      <c r="F16" s="15">
        <v>75</v>
      </c>
      <c r="G16" s="15">
        <v>60</v>
      </c>
      <c r="H16" s="33"/>
      <c r="I16" s="70">
        <v>1</v>
      </c>
      <c r="J16" s="63" t="s">
        <v>97</v>
      </c>
      <c r="K16" s="60" t="s">
        <v>65</v>
      </c>
      <c r="L16" s="4">
        <v>1584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1" t="s">
        <v>7</v>
      </c>
      <c r="D17" s="11" t="s">
        <v>6</v>
      </c>
      <c r="E17" s="15">
        <v>1</v>
      </c>
      <c r="F17" s="15">
        <v>75</v>
      </c>
      <c r="G17" s="15">
        <v>18</v>
      </c>
      <c r="H17" s="11" t="s">
        <v>22</v>
      </c>
      <c r="I17" s="73" t="s">
        <v>10</v>
      </c>
      <c r="J17" s="63" t="s">
        <v>23</v>
      </c>
      <c r="K17" s="60" t="s">
        <v>65</v>
      </c>
      <c r="L17" s="55">
        <f>8*8*24</f>
        <v>1536</v>
      </c>
      <c r="M17" s="20"/>
      <c r="N17" s="20"/>
      <c r="O17" s="20"/>
      <c r="P17" s="20"/>
      <c r="Q17" s="21">
        <f t="shared" si="1"/>
        <v>0</v>
      </c>
      <c r="R17" s="22">
        <f aca="true" t="shared" si="2" ref="R17:R33">L17*M17</f>
        <v>0</v>
      </c>
    </row>
    <row r="18" spans="2:18" ht="18" customHeight="1">
      <c r="B18" s="28">
        <v>12</v>
      </c>
      <c r="C18" s="11" t="s">
        <v>5</v>
      </c>
      <c r="D18" s="11" t="s">
        <v>4</v>
      </c>
      <c r="E18" s="15">
        <v>1</v>
      </c>
      <c r="F18" s="15">
        <v>75</v>
      </c>
      <c r="G18" s="15">
        <v>18</v>
      </c>
      <c r="H18" s="11" t="s">
        <v>22</v>
      </c>
      <c r="I18" s="73" t="s">
        <v>10</v>
      </c>
      <c r="J18" s="63" t="s">
        <v>23</v>
      </c>
      <c r="K18" s="60" t="s">
        <v>65</v>
      </c>
      <c r="L18" s="55">
        <f>6*8*24</f>
        <v>1152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1" t="s">
        <v>11</v>
      </c>
      <c r="D19" s="11" t="s">
        <v>10</v>
      </c>
      <c r="E19" s="15">
        <v>1</v>
      </c>
      <c r="F19" s="15">
        <v>45</v>
      </c>
      <c r="G19" s="15">
        <v>16</v>
      </c>
      <c r="H19" s="11" t="s">
        <v>22</v>
      </c>
      <c r="I19" s="73" t="s">
        <v>10</v>
      </c>
      <c r="J19" s="63" t="s">
        <v>23</v>
      </c>
      <c r="K19" s="60" t="s">
        <v>65</v>
      </c>
      <c r="L19" s="55">
        <v>144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28">
        <v>14</v>
      </c>
      <c r="C20" s="11" t="s">
        <v>38</v>
      </c>
      <c r="D20" s="11"/>
      <c r="E20" s="15">
        <v>1</v>
      </c>
      <c r="F20" s="15">
        <v>15</v>
      </c>
      <c r="G20" s="15">
        <v>6.6</v>
      </c>
      <c r="H20" s="11" t="s">
        <v>22</v>
      </c>
      <c r="I20" s="73" t="s">
        <v>10</v>
      </c>
      <c r="J20" s="69" t="s">
        <v>98</v>
      </c>
      <c r="K20" s="60" t="s">
        <v>65</v>
      </c>
      <c r="L20" s="55">
        <v>48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28">
        <v>15</v>
      </c>
      <c r="C21" s="11" t="s">
        <v>26</v>
      </c>
      <c r="D21" s="11"/>
      <c r="E21" s="15">
        <v>1</v>
      </c>
      <c r="F21" s="15">
        <v>15</v>
      </c>
      <c r="G21" s="15">
        <v>6.6</v>
      </c>
      <c r="H21" s="11" t="s">
        <v>22</v>
      </c>
      <c r="I21" s="73" t="s">
        <v>10</v>
      </c>
      <c r="J21" s="69" t="s">
        <v>98</v>
      </c>
      <c r="K21" s="60" t="s">
        <v>65</v>
      </c>
      <c r="L21" s="55">
        <v>48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28">
        <v>16</v>
      </c>
      <c r="C22" s="11" t="s">
        <v>27</v>
      </c>
      <c r="D22" s="11" t="s">
        <v>46</v>
      </c>
      <c r="E22" s="15">
        <v>1</v>
      </c>
      <c r="F22" s="15">
        <v>15</v>
      </c>
      <c r="G22" s="15">
        <v>5.6</v>
      </c>
      <c r="H22" s="11" t="s">
        <v>22</v>
      </c>
      <c r="I22" s="73" t="s">
        <v>10</v>
      </c>
      <c r="J22" s="69" t="s">
        <v>98</v>
      </c>
      <c r="K22" s="60" t="s">
        <v>65</v>
      </c>
      <c r="L22" s="55">
        <v>48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28">
        <v>17</v>
      </c>
      <c r="C23" s="11" t="s">
        <v>9</v>
      </c>
      <c r="D23" s="11" t="s">
        <v>30</v>
      </c>
      <c r="E23" s="15">
        <v>1</v>
      </c>
      <c r="F23" s="15">
        <v>75</v>
      </c>
      <c r="G23" s="15">
        <v>18</v>
      </c>
      <c r="H23" s="11" t="s">
        <v>22</v>
      </c>
      <c r="I23" s="73" t="s">
        <v>10</v>
      </c>
      <c r="J23" s="63" t="s">
        <v>23</v>
      </c>
      <c r="K23" s="60" t="s">
        <v>65</v>
      </c>
      <c r="L23" s="55">
        <f>10*8*24</f>
        <v>1920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28">
        <v>18</v>
      </c>
      <c r="C24" s="11" t="s">
        <v>7</v>
      </c>
      <c r="D24" s="11" t="s">
        <v>6</v>
      </c>
      <c r="E24" s="15">
        <v>1</v>
      </c>
      <c r="F24" s="15">
        <v>75</v>
      </c>
      <c r="G24" s="15">
        <v>25</v>
      </c>
      <c r="H24" s="11" t="s">
        <v>22</v>
      </c>
      <c r="I24" s="73" t="s">
        <v>10</v>
      </c>
      <c r="J24" s="63" t="s">
        <v>23</v>
      </c>
      <c r="K24" s="60" t="s">
        <v>65</v>
      </c>
      <c r="L24" s="55">
        <f>72*8</f>
        <v>576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28">
        <v>19</v>
      </c>
      <c r="C25" s="51" t="s">
        <v>5</v>
      </c>
      <c r="D25" s="11" t="s">
        <v>4</v>
      </c>
      <c r="E25" s="15">
        <v>1</v>
      </c>
      <c r="F25" s="15">
        <v>90</v>
      </c>
      <c r="G25" s="15">
        <v>31</v>
      </c>
      <c r="H25" s="11" t="s">
        <v>20</v>
      </c>
      <c r="I25" s="73" t="s">
        <v>4</v>
      </c>
      <c r="J25" s="63" t="s">
        <v>21</v>
      </c>
      <c r="K25" s="60" t="s">
        <v>65</v>
      </c>
      <c r="L25" s="55">
        <f>12*4</f>
        <v>48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28">
        <v>20</v>
      </c>
      <c r="C26" s="11" t="s">
        <v>9</v>
      </c>
      <c r="D26" s="11" t="s">
        <v>30</v>
      </c>
      <c r="E26" s="15">
        <v>1</v>
      </c>
      <c r="F26" s="15">
        <v>90</v>
      </c>
      <c r="G26" s="15">
        <v>20</v>
      </c>
      <c r="H26" s="11" t="s">
        <v>20</v>
      </c>
      <c r="I26" s="73" t="s">
        <v>4</v>
      </c>
      <c r="J26" s="63" t="s">
        <v>21</v>
      </c>
      <c r="K26" s="60" t="s">
        <v>65</v>
      </c>
      <c r="L26" s="55">
        <f>2*12*8</f>
        <v>192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28">
        <v>21</v>
      </c>
      <c r="C27" s="11" t="s">
        <v>11</v>
      </c>
      <c r="D27" s="11" t="s">
        <v>10</v>
      </c>
      <c r="E27" s="15">
        <v>1</v>
      </c>
      <c r="F27" s="15">
        <v>45</v>
      </c>
      <c r="G27" s="15">
        <v>16</v>
      </c>
      <c r="H27" s="11" t="s">
        <v>22</v>
      </c>
      <c r="I27" s="73" t="s">
        <v>10</v>
      </c>
      <c r="J27" s="63" t="s">
        <v>23</v>
      </c>
      <c r="K27" s="60" t="s">
        <v>65</v>
      </c>
      <c r="L27" s="55">
        <f>36*8</f>
        <v>288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28">
        <v>22</v>
      </c>
      <c r="C28" s="11" t="s">
        <v>3</v>
      </c>
      <c r="D28" s="11" t="s">
        <v>31</v>
      </c>
      <c r="E28" s="15">
        <v>1</v>
      </c>
      <c r="F28" s="15">
        <v>45</v>
      </c>
      <c r="G28" s="15">
        <v>8</v>
      </c>
      <c r="H28" s="11" t="s">
        <v>22</v>
      </c>
      <c r="I28" s="73" t="s">
        <v>10</v>
      </c>
      <c r="J28" s="63" t="s">
        <v>23</v>
      </c>
      <c r="K28" s="60" t="s">
        <v>65</v>
      </c>
      <c r="L28" s="55">
        <f>2*12*8</f>
        <v>192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28">
        <v>23</v>
      </c>
      <c r="C29" s="11" t="s">
        <v>12</v>
      </c>
      <c r="D29" s="11" t="s">
        <v>32</v>
      </c>
      <c r="E29" s="15">
        <v>1</v>
      </c>
      <c r="F29" s="15">
        <v>60</v>
      </c>
      <c r="G29" s="15">
        <v>8</v>
      </c>
      <c r="H29" s="11" t="s">
        <v>22</v>
      </c>
      <c r="I29" s="73" t="s">
        <v>4</v>
      </c>
      <c r="J29" s="63" t="s">
        <v>21</v>
      </c>
      <c r="K29" s="60" t="s">
        <v>65</v>
      </c>
      <c r="L29" s="55">
        <f>6*12*8</f>
        <v>576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28">
        <v>24</v>
      </c>
      <c r="C30" s="11" t="s">
        <v>3</v>
      </c>
      <c r="D30" s="11" t="s">
        <v>31</v>
      </c>
      <c r="E30" s="15">
        <v>1</v>
      </c>
      <c r="F30" s="15">
        <v>45</v>
      </c>
      <c r="G30" s="15">
        <v>16</v>
      </c>
      <c r="H30" s="11" t="s">
        <v>22</v>
      </c>
      <c r="I30" s="73" t="s">
        <v>10</v>
      </c>
      <c r="J30" s="63" t="s">
        <v>23</v>
      </c>
      <c r="K30" s="60" t="s">
        <v>65</v>
      </c>
      <c r="L30" s="55">
        <f>4*24</f>
        <v>96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28">
        <v>25</v>
      </c>
      <c r="C31" s="11" t="s">
        <v>10</v>
      </c>
      <c r="D31" s="11" t="s">
        <v>1</v>
      </c>
      <c r="E31" s="15">
        <v>2</v>
      </c>
      <c r="F31" s="15">
        <v>50</v>
      </c>
      <c r="G31" s="15">
        <v>90</v>
      </c>
      <c r="H31" s="11" t="s">
        <v>22</v>
      </c>
      <c r="I31" s="73" t="s">
        <v>10</v>
      </c>
      <c r="J31" s="63" t="s">
        <v>23</v>
      </c>
      <c r="K31" s="60" t="s">
        <v>65</v>
      </c>
      <c r="L31" s="4">
        <v>432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28">
        <v>26</v>
      </c>
      <c r="C32" s="11" t="s">
        <v>26</v>
      </c>
      <c r="D32" s="11" t="s">
        <v>47</v>
      </c>
      <c r="E32" s="15">
        <v>1</v>
      </c>
      <c r="F32" s="15">
        <v>13</v>
      </c>
      <c r="G32" s="15">
        <v>5</v>
      </c>
      <c r="H32" s="11" t="s">
        <v>22</v>
      </c>
      <c r="I32" s="73" t="s">
        <v>10</v>
      </c>
      <c r="J32" s="63" t="s">
        <v>49</v>
      </c>
      <c r="K32" s="60" t="s">
        <v>65</v>
      </c>
      <c r="L32" s="4">
        <v>144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8" customHeight="1">
      <c r="B33" s="28">
        <v>27</v>
      </c>
      <c r="C33" s="32" t="s">
        <v>27</v>
      </c>
      <c r="D33" s="32" t="s">
        <v>46</v>
      </c>
      <c r="E33" s="40">
        <v>1</v>
      </c>
      <c r="F33" s="40">
        <v>30</v>
      </c>
      <c r="G33" s="40">
        <v>6.5</v>
      </c>
      <c r="H33" s="32" t="s">
        <v>22</v>
      </c>
      <c r="I33" s="74" t="s">
        <v>4</v>
      </c>
      <c r="J33" s="63" t="s">
        <v>48</v>
      </c>
      <c r="K33" s="60" t="s">
        <v>65</v>
      </c>
      <c r="L33" s="4">
        <v>816</v>
      </c>
      <c r="M33" s="20"/>
      <c r="N33" s="20"/>
      <c r="O33" s="20"/>
      <c r="P33" s="20"/>
      <c r="Q33" s="21">
        <f t="shared" si="1"/>
        <v>0</v>
      </c>
      <c r="R33" s="22">
        <f t="shared" si="2"/>
        <v>0</v>
      </c>
    </row>
    <row r="34" spans="2:18" ht="15">
      <c r="B34" s="76" t="s">
        <v>72</v>
      </c>
      <c r="C34" s="76"/>
      <c r="D34" s="76"/>
      <c r="E34" s="76"/>
      <c r="F34" s="76"/>
      <c r="G34" s="76"/>
      <c r="H34" s="76"/>
      <c r="I34" s="76"/>
      <c r="J34" s="77"/>
      <c r="K34" s="76"/>
      <c r="L34" s="76"/>
      <c r="M34" s="76"/>
      <c r="N34" s="76"/>
      <c r="O34" s="76"/>
      <c r="P34" s="76"/>
      <c r="Q34" s="26">
        <f>SUM(Q7:Q33)</f>
        <v>0</v>
      </c>
      <c r="R34" s="27"/>
    </row>
  </sheetData>
  <mergeCells count="4">
    <mergeCell ref="B1:R1"/>
    <mergeCell ref="B3:R3"/>
    <mergeCell ref="B5:R5"/>
    <mergeCell ref="B34:P34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6" r:id="rId1"/>
  <ignoredErrors>
    <ignoredError sqref="L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3"/>
  <sheetViews>
    <sheetView zoomScale="80" zoomScaleNormal="80" workbookViewId="0" topLeftCell="A13">
      <selection activeCell="G45" sqref="G45"/>
    </sheetView>
  </sheetViews>
  <sheetFormatPr defaultColWidth="9.140625" defaultRowHeight="15"/>
  <cols>
    <col min="3" max="3" width="7.00390625" style="53" customWidth="1"/>
    <col min="4" max="4" width="7.28125" style="19" customWidth="1"/>
    <col min="5" max="5" width="10.281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21.00390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8"/>
      <c r="D2" s="38"/>
      <c r="E2" s="38"/>
      <c r="F2" s="38"/>
      <c r="G2" s="38"/>
      <c r="H2" s="37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52"/>
      <c r="D4" s="39"/>
      <c r="E4" s="39"/>
      <c r="F4" s="39"/>
      <c r="G4" s="39"/>
      <c r="H4" s="37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34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5</v>
      </c>
      <c r="D7" s="11" t="s">
        <v>4</v>
      </c>
      <c r="E7" s="15">
        <v>1</v>
      </c>
      <c r="F7" s="15">
        <v>75</v>
      </c>
      <c r="G7" s="15">
        <v>24</v>
      </c>
      <c r="H7" s="11" t="s">
        <v>22</v>
      </c>
      <c r="I7" s="73" t="s">
        <v>10</v>
      </c>
      <c r="J7" s="63" t="s">
        <v>23</v>
      </c>
      <c r="K7" s="60" t="s">
        <v>65</v>
      </c>
      <c r="L7" s="55">
        <v>1512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9</v>
      </c>
      <c r="D8" s="11" t="s">
        <v>8</v>
      </c>
      <c r="E8" s="15">
        <v>1</v>
      </c>
      <c r="F8" s="15">
        <v>90</v>
      </c>
      <c r="G8" s="15">
        <v>22</v>
      </c>
      <c r="H8" s="11" t="s">
        <v>20</v>
      </c>
      <c r="I8" s="73" t="s">
        <v>4</v>
      </c>
      <c r="J8" s="63" t="s">
        <v>40</v>
      </c>
      <c r="K8" s="60" t="s">
        <v>65</v>
      </c>
      <c r="L8" s="55">
        <v>1656</v>
      </c>
      <c r="M8" s="20"/>
      <c r="N8" s="20"/>
      <c r="O8" s="20"/>
      <c r="P8" s="20"/>
      <c r="Q8" s="21">
        <f aca="true" t="shared" si="1" ref="Q8:Q62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9</v>
      </c>
      <c r="D9" s="11" t="s">
        <v>8</v>
      </c>
      <c r="E9" s="15">
        <v>1</v>
      </c>
      <c r="F9" s="15">
        <v>45</v>
      </c>
      <c r="G9" s="15">
        <v>16</v>
      </c>
      <c r="H9" s="11" t="s">
        <v>22</v>
      </c>
      <c r="I9" s="73" t="s">
        <v>10</v>
      </c>
      <c r="J9" s="63" t="s">
        <v>23</v>
      </c>
      <c r="K9" s="60" t="s">
        <v>65</v>
      </c>
      <c r="L9" s="55">
        <v>1764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9</v>
      </c>
      <c r="D10" s="11" t="s">
        <v>8</v>
      </c>
      <c r="E10" s="15">
        <v>1</v>
      </c>
      <c r="F10" s="15">
        <v>75</v>
      </c>
      <c r="G10" s="15">
        <v>19</v>
      </c>
      <c r="H10" s="11" t="s">
        <v>22</v>
      </c>
      <c r="I10" s="73" t="s">
        <v>10</v>
      </c>
      <c r="J10" s="63" t="s">
        <v>23</v>
      </c>
      <c r="K10" s="60" t="s">
        <v>65</v>
      </c>
      <c r="L10" s="55">
        <v>1872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1" t="s">
        <v>11</v>
      </c>
      <c r="D11" s="11" t="s">
        <v>10</v>
      </c>
      <c r="E11" s="15">
        <v>1</v>
      </c>
      <c r="F11" s="15">
        <v>90</v>
      </c>
      <c r="G11" s="15">
        <v>17</v>
      </c>
      <c r="H11" s="11" t="s">
        <v>20</v>
      </c>
      <c r="I11" s="73" t="s">
        <v>4</v>
      </c>
      <c r="J11" s="63" t="s">
        <v>40</v>
      </c>
      <c r="K11" s="60" t="s">
        <v>65</v>
      </c>
      <c r="L11" s="55">
        <v>60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1" t="s">
        <v>11</v>
      </c>
      <c r="D12" s="11" t="s">
        <v>10</v>
      </c>
      <c r="E12" s="15">
        <v>1</v>
      </c>
      <c r="F12" s="15">
        <v>90</v>
      </c>
      <c r="G12" s="15">
        <v>17</v>
      </c>
      <c r="H12" s="11" t="s">
        <v>20</v>
      </c>
      <c r="I12" s="73" t="s">
        <v>4</v>
      </c>
      <c r="J12" s="63" t="s">
        <v>40</v>
      </c>
      <c r="K12" s="60" t="s">
        <v>65</v>
      </c>
      <c r="L12" s="55">
        <v>972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1" t="s">
        <v>3</v>
      </c>
      <c r="D13" s="11" t="s">
        <v>31</v>
      </c>
      <c r="E13" s="15">
        <v>1</v>
      </c>
      <c r="F13" s="15">
        <v>75</v>
      </c>
      <c r="G13" s="15">
        <v>13</v>
      </c>
      <c r="H13" s="11" t="s">
        <v>20</v>
      </c>
      <c r="I13" s="73" t="s">
        <v>4</v>
      </c>
      <c r="J13" s="63" t="s">
        <v>40</v>
      </c>
      <c r="K13" s="60" t="s">
        <v>65</v>
      </c>
      <c r="L13" s="55">
        <v>540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1" t="s">
        <v>3</v>
      </c>
      <c r="D14" s="11" t="s">
        <v>2</v>
      </c>
      <c r="E14" s="15">
        <v>1</v>
      </c>
      <c r="F14" s="15">
        <v>45</v>
      </c>
      <c r="G14" s="15">
        <v>12</v>
      </c>
      <c r="H14" s="11" t="s">
        <v>22</v>
      </c>
      <c r="I14" s="73" t="s">
        <v>10</v>
      </c>
      <c r="J14" s="63" t="s">
        <v>23</v>
      </c>
      <c r="K14" s="60" t="s">
        <v>65</v>
      </c>
      <c r="L14" s="55">
        <v>72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1" t="s">
        <v>5</v>
      </c>
      <c r="D15" s="11" t="s">
        <v>4</v>
      </c>
      <c r="E15" s="15">
        <v>1</v>
      </c>
      <c r="F15" s="15">
        <v>90</v>
      </c>
      <c r="G15" s="15">
        <v>26</v>
      </c>
      <c r="H15" s="11" t="s">
        <v>20</v>
      </c>
      <c r="I15" s="73" t="s">
        <v>4</v>
      </c>
      <c r="J15" s="63" t="s">
        <v>91</v>
      </c>
      <c r="K15" s="60" t="s">
        <v>65</v>
      </c>
      <c r="L15" s="55">
        <v>89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1" t="s">
        <v>7</v>
      </c>
      <c r="D16" s="11" t="s">
        <v>6</v>
      </c>
      <c r="E16" s="15">
        <v>1</v>
      </c>
      <c r="F16" s="15">
        <v>90</v>
      </c>
      <c r="G16" s="15">
        <v>26</v>
      </c>
      <c r="H16" s="11" t="s">
        <v>20</v>
      </c>
      <c r="I16" s="73" t="s">
        <v>4</v>
      </c>
      <c r="J16" s="63" t="s">
        <v>40</v>
      </c>
      <c r="K16" s="60" t="s">
        <v>65</v>
      </c>
      <c r="L16" s="55">
        <v>540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1" t="s">
        <v>9</v>
      </c>
      <c r="D17" s="11" t="s">
        <v>30</v>
      </c>
      <c r="E17" s="15">
        <v>1</v>
      </c>
      <c r="F17" s="15">
        <v>90</v>
      </c>
      <c r="G17" s="15">
        <v>20</v>
      </c>
      <c r="H17" s="11" t="s">
        <v>20</v>
      </c>
      <c r="I17" s="73" t="s">
        <v>4</v>
      </c>
      <c r="J17" s="63" t="s">
        <v>40</v>
      </c>
      <c r="K17" s="60" t="s">
        <v>65</v>
      </c>
      <c r="L17" s="55">
        <v>12</v>
      </c>
      <c r="M17" s="20"/>
      <c r="N17" s="20"/>
      <c r="O17" s="20"/>
      <c r="P17" s="20"/>
      <c r="Q17" s="21">
        <f t="shared" si="1"/>
        <v>0</v>
      </c>
      <c r="R17" s="22">
        <f aca="true" t="shared" si="2" ref="R17:R62">L17*M17</f>
        <v>0</v>
      </c>
    </row>
    <row r="18" spans="2:18" ht="18" customHeight="1">
      <c r="B18" s="28">
        <v>12</v>
      </c>
      <c r="C18" s="11" t="s">
        <v>5</v>
      </c>
      <c r="D18" s="16">
        <v>2</v>
      </c>
      <c r="E18" s="15">
        <v>1</v>
      </c>
      <c r="F18" s="15">
        <v>75</v>
      </c>
      <c r="G18" s="15">
        <v>22</v>
      </c>
      <c r="H18" s="11" t="s">
        <v>20</v>
      </c>
      <c r="I18" s="70">
        <v>1</v>
      </c>
      <c r="J18" s="63" t="s">
        <v>91</v>
      </c>
      <c r="K18" s="60" t="s">
        <v>65</v>
      </c>
      <c r="L18" s="4">
        <v>108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6" t="s">
        <v>12</v>
      </c>
      <c r="D19" s="16">
        <v>0.5</v>
      </c>
      <c r="E19" s="16">
        <v>1</v>
      </c>
      <c r="F19" s="16">
        <v>75</v>
      </c>
      <c r="G19" s="16">
        <v>10</v>
      </c>
      <c r="H19" s="11" t="s">
        <v>20</v>
      </c>
      <c r="I19" s="70">
        <v>2</v>
      </c>
      <c r="J19" s="63" t="s">
        <v>40</v>
      </c>
      <c r="K19" s="60" t="s">
        <v>65</v>
      </c>
      <c r="L19" s="4">
        <v>144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28">
        <v>14</v>
      </c>
      <c r="C20" s="16" t="s">
        <v>3</v>
      </c>
      <c r="D20" s="16">
        <v>0.7</v>
      </c>
      <c r="E20" s="16">
        <v>1</v>
      </c>
      <c r="F20" s="16">
        <v>75</v>
      </c>
      <c r="G20" s="16">
        <v>10</v>
      </c>
      <c r="H20" s="11" t="s">
        <v>20</v>
      </c>
      <c r="I20" s="70">
        <v>2</v>
      </c>
      <c r="J20" s="63" t="s">
        <v>40</v>
      </c>
      <c r="K20" s="60" t="s">
        <v>65</v>
      </c>
      <c r="L20" s="4">
        <v>864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28">
        <v>15</v>
      </c>
      <c r="C21" s="16" t="s">
        <v>11</v>
      </c>
      <c r="D21" s="16">
        <v>1</v>
      </c>
      <c r="E21" s="16">
        <v>1</v>
      </c>
      <c r="F21" s="16">
        <v>75</v>
      </c>
      <c r="G21" s="16">
        <v>13</v>
      </c>
      <c r="H21" s="11" t="s">
        <v>20</v>
      </c>
      <c r="I21" s="70">
        <v>2</v>
      </c>
      <c r="J21" s="63" t="s">
        <v>40</v>
      </c>
      <c r="K21" s="60" t="s">
        <v>65</v>
      </c>
      <c r="L21" s="4">
        <v>3528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28">
        <v>16</v>
      </c>
      <c r="C22" s="16" t="s">
        <v>11</v>
      </c>
      <c r="D22" s="16">
        <v>1</v>
      </c>
      <c r="E22" s="16">
        <v>1</v>
      </c>
      <c r="F22" s="16">
        <v>75</v>
      </c>
      <c r="G22" s="16">
        <v>17</v>
      </c>
      <c r="H22" s="11" t="s">
        <v>20</v>
      </c>
      <c r="I22" s="70">
        <v>2</v>
      </c>
      <c r="J22" s="63" t="s">
        <v>40</v>
      </c>
      <c r="K22" s="60" t="s">
        <v>65</v>
      </c>
      <c r="L22" s="4">
        <v>1008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28">
        <v>17</v>
      </c>
      <c r="C23" s="16" t="s">
        <v>9</v>
      </c>
      <c r="D23" s="16">
        <v>1.5</v>
      </c>
      <c r="E23" s="16">
        <v>1</v>
      </c>
      <c r="F23" s="16">
        <v>75</v>
      </c>
      <c r="G23" s="16">
        <v>17</v>
      </c>
      <c r="H23" s="11" t="s">
        <v>20</v>
      </c>
      <c r="I23" s="70">
        <v>2</v>
      </c>
      <c r="J23" s="63" t="s">
        <v>40</v>
      </c>
      <c r="K23" s="60" t="s">
        <v>65</v>
      </c>
      <c r="L23" s="4">
        <v>540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28">
        <v>18</v>
      </c>
      <c r="C24" s="16" t="s">
        <v>9</v>
      </c>
      <c r="D24" s="16">
        <v>1.5</v>
      </c>
      <c r="E24" s="16">
        <v>1</v>
      </c>
      <c r="F24" s="16">
        <v>75</v>
      </c>
      <c r="G24" s="16">
        <v>26</v>
      </c>
      <c r="H24" s="11" t="s">
        <v>20</v>
      </c>
      <c r="I24" s="70">
        <v>2</v>
      </c>
      <c r="J24" s="63" t="s">
        <v>40</v>
      </c>
      <c r="K24" s="60" t="s">
        <v>65</v>
      </c>
      <c r="L24" s="4">
        <v>396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28">
        <v>19</v>
      </c>
      <c r="C25" s="16" t="s">
        <v>5</v>
      </c>
      <c r="D25" s="16">
        <v>2</v>
      </c>
      <c r="E25" s="16">
        <v>1</v>
      </c>
      <c r="F25" s="16">
        <v>75</v>
      </c>
      <c r="G25" s="16">
        <v>17</v>
      </c>
      <c r="H25" s="11" t="s">
        <v>20</v>
      </c>
      <c r="I25" s="70">
        <v>2</v>
      </c>
      <c r="J25" s="63" t="s">
        <v>40</v>
      </c>
      <c r="K25" s="60" t="s">
        <v>65</v>
      </c>
      <c r="L25" s="4">
        <v>36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28">
        <v>20</v>
      </c>
      <c r="C26" s="16" t="s">
        <v>5</v>
      </c>
      <c r="D26" s="16">
        <v>2</v>
      </c>
      <c r="E26" s="16">
        <v>1</v>
      </c>
      <c r="F26" s="16">
        <v>90</v>
      </c>
      <c r="G26" s="16">
        <v>26</v>
      </c>
      <c r="H26" s="11" t="s">
        <v>20</v>
      </c>
      <c r="I26" s="70">
        <v>2</v>
      </c>
      <c r="J26" s="63" t="s">
        <v>40</v>
      </c>
      <c r="K26" s="60" t="s">
        <v>65</v>
      </c>
      <c r="L26" s="4">
        <v>1008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28">
        <v>21</v>
      </c>
      <c r="C27" s="16" t="s">
        <v>5</v>
      </c>
      <c r="D27" s="16">
        <v>2</v>
      </c>
      <c r="E27" s="16">
        <v>1</v>
      </c>
      <c r="F27" s="16">
        <v>90</v>
      </c>
      <c r="G27" s="16">
        <v>30</v>
      </c>
      <c r="H27" s="11" t="s">
        <v>20</v>
      </c>
      <c r="I27" s="70">
        <v>2</v>
      </c>
      <c r="J27" s="63" t="s">
        <v>40</v>
      </c>
      <c r="K27" s="60" t="s">
        <v>65</v>
      </c>
      <c r="L27" s="4">
        <v>180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28">
        <v>22</v>
      </c>
      <c r="C28" s="16" t="s">
        <v>5</v>
      </c>
      <c r="D28" s="16">
        <v>2</v>
      </c>
      <c r="E28" s="16">
        <v>1</v>
      </c>
      <c r="F28" s="16">
        <v>75</v>
      </c>
      <c r="G28" s="16">
        <v>26</v>
      </c>
      <c r="H28" s="11" t="s">
        <v>22</v>
      </c>
      <c r="I28" s="70">
        <v>2</v>
      </c>
      <c r="J28" s="63" t="s">
        <v>88</v>
      </c>
      <c r="K28" s="60" t="s">
        <v>65</v>
      </c>
      <c r="L28" s="4">
        <v>288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28">
        <v>23</v>
      </c>
      <c r="C29" s="16" t="s">
        <v>5</v>
      </c>
      <c r="D29" s="16">
        <v>2</v>
      </c>
      <c r="E29" s="16">
        <v>1</v>
      </c>
      <c r="F29" s="16">
        <v>90</v>
      </c>
      <c r="G29" s="16">
        <v>17</v>
      </c>
      <c r="H29" s="11" t="s">
        <v>20</v>
      </c>
      <c r="I29" s="70">
        <v>2</v>
      </c>
      <c r="J29" s="63" t="s">
        <v>40</v>
      </c>
      <c r="K29" s="60" t="s">
        <v>65</v>
      </c>
      <c r="L29" s="4">
        <v>144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28">
        <v>24</v>
      </c>
      <c r="C30" s="16" t="s">
        <v>5</v>
      </c>
      <c r="D30" s="16">
        <v>2</v>
      </c>
      <c r="E30" s="16">
        <v>1</v>
      </c>
      <c r="F30" s="16">
        <v>90</v>
      </c>
      <c r="G30" s="16">
        <v>22</v>
      </c>
      <c r="H30" s="11" t="s">
        <v>20</v>
      </c>
      <c r="I30" s="70">
        <v>2</v>
      </c>
      <c r="J30" s="63" t="s">
        <v>40</v>
      </c>
      <c r="K30" s="60" t="s">
        <v>65</v>
      </c>
      <c r="L30" s="4">
        <v>108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28">
        <v>25</v>
      </c>
      <c r="C31" s="16" t="s">
        <v>7</v>
      </c>
      <c r="D31" s="16">
        <v>3</v>
      </c>
      <c r="E31" s="16">
        <v>1</v>
      </c>
      <c r="F31" s="16">
        <v>90</v>
      </c>
      <c r="G31" s="16">
        <v>30</v>
      </c>
      <c r="H31" s="11" t="s">
        <v>20</v>
      </c>
      <c r="I31" s="70">
        <v>2</v>
      </c>
      <c r="J31" s="63" t="s">
        <v>40</v>
      </c>
      <c r="K31" s="60" t="s">
        <v>65</v>
      </c>
      <c r="L31" s="4">
        <v>432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28">
        <v>26</v>
      </c>
      <c r="C32" s="16" t="s">
        <v>12</v>
      </c>
      <c r="D32" s="16">
        <v>0.5</v>
      </c>
      <c r="E32" s="16">
        <v>1</v>
      </c>
      <c r="F32" s="16">
        <v>45</v>
      </c>
      <c r="G32" s="16">
        <v>11</v>
      </c>
      <c r="H32" s="11" t="s">
        <v>22</v>
      </c>
      <c r="I32" s="70">
        <v>1</v>
      </c>
      <c r="J32" s="63" t="s">
        <v>92</v>
      </c>
      <c r="K32" s="60" t="s">
        <v>65</v>
      </c>
      <c r="L32" s="4">
        <v>72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8" customHeight="1">
      <c r="B33" s="28">
        <v>27</v>
      </c>
      <c r="C33" s="16" t="s">
        <v>3</v>
      </c>
      <c r="D33" s="16">
        <v>0.7</v>
      </c>
      <c r="E33" s="16">
        <v>1</v>
      </c>
      <c r="F33" s="16">
        <v>45</v>
      </c>
      <c r="G33" s="16">
        <v>16</v>
      </c>
      <c r="H33" s="11" t="s">
        <v>22</v>
      </c>
      <c r="I33" s="70">
        <v>1</v>
      </c>
      <c r="J33" s="63" t="s">
        <v>23</v>
      </c>
      <c r="K33" s="60" t="s">
        <v>65</v>
      </c>
      <c r="L33" s="4">
        <v>1008</v>
      </c>
      <c r="M33" s="20"/>
      <c r="N33" s="20"/>
      <c r="O33" s="20"/>
      <c r="P33" s="20"/>
      <c r="Q33" s="21">
        <f t="shared" si="1"/>
        <v>0</v>
      </c>
      <c r="R33" s="22">
        <f t="shared" si="2"/>
        <v>0</v>
      </c>
    </row>
    <row r="34" spans="2:18" ht="18" customHeight="1">
      <c r="B34" s="28">
        <v>28</v>
      </c>
      <c r="C34" s="16" t="s">
        <v>11</v>
      </c>
      <c r="D34" s="16">
        <v>1</v>
      </c>
      <c r="E34" s="16">
        <v>1</v>
      </c>
      <c r="F34" s="16">
        <v>75</v>
      </c>
      <c r="G34" s="16">
        <v>19</v>
      </c>
      <c r="H34" s="11" t="s">
        <v>22</v>
      </c>
      <c r="I34" s="70">
        <v>1</v>
      </c>
      <c r="J34" s="63" t="s">
        <v>23</v>
      </c>
      <c r="K34" s="60" t="s">
        <v>65</v>
      </c>
      <c r="L34" s="4">
        <v>1476</v>
      </c>
      <c r="M34" s="20"/>
      <c r="N34" s="20"/>
      <c r="O34" s="20"/>
      <c r="P34" s="20"/>
      <c r="Q34" s="21">
        <f t="shared" si="1"/>
        <v>0</v>
      </c>
      <c r="R34" s="22">
        <f t="shared" si="2"/>
        <v>0</v>
      </c>
    </row>
    <row r="35" spans="2:18" ht="18" customHeight="1">
      <c r="B35" s="28">
        <v>29</v>
      </c>
      <c r="C35" s="16" t="s">
        <v>11</v>
      </c>
      <c r="D35" s="16">
        <v>1</v>
      </c>
      <c r="E35" s="16">
        <v>1</v>
      </c>
      <c r="F35" s="16">
        <v>45</v>
      </c>
      <c r="G35" s="16">
        <v>16</v>
      </c>
      <c r="H35" s="11" t="s">
        <v>22</v>
      </c>
      <c r="I35" s="70">
        <v>1</v>
      </c>
      <c r="J35" s="63" t="s">
        <v>23</v>
      </c>
      <c r="K35" s="60" t="s">
        <v>65</v>
      </c>
      <c r="L35" s="4">
        <v>828</v>
      </c>
      <c r="M35" s="20"/>
      <c r="N35" s="20"/>
      <c r="O35" s="20"/>
      <c r="P35" s="20"/>
      <c r="Q35" s="21">
        <f t="shared" si="1"/>
        <v>0</v>
      </c>
      <c r="R35" s="22">
        <f t="shared" si="2"/>
        <v>0</v>
      </c>
    </row>
    <row r="36" spans="2:18" ht="18" customHeight="1">
      <c r="B36" s="28">
        <v>30</v>
      </c>
      <c r="C36" s="16" t="s">
        <v>9</v>
      </c>
      <c r="D36" s="16">
        <v>1.5</v>
      </c>
      <c r="E36" s="16">
        <v>1</v>
      </c>
      <c r="F36" s="16">
        <v>45</v>
      </c>
      <c r="G36" s="16">
        <v>24</v>
      </c>
      <c r="H36" s="11" t="s">
        <v>22</v>
      </c>
      <c r="I36" s="70">
        <v>1</v>
      </c>
      <c r="J36" s="63" t="s">
        <v>24</v>
      </c>
      <c r="K36" s="60" t="s">
        <v>65</v>
      </c>
      <c r="L36" s="4">
        <v>72</v>
      </c>
      <c r="M36" s="20"/>
      <c r="N36" s="20"/>
      <c r="O36" s="20"/>
      <c r="P36" s="20"/>
      <c r="Q36" s="21">
        <f t="shared" si="1"/>
        <v>0</v>
      </c>
      <c r="R36" s="22">
        <f t="shared" si="2"/>
        <v>0</v>
      </c>
    </row>
    <row r="37" spans="2:18" ht="18" customHeight="1">
      <c r="B37" s="28">
        <v>31</v>
      </c>
      <c r="C37" s="16" t="s">
        <v>5</v>
      </c>
      <c r="D37" s="16">
        <v>2</v>
      </c>
      <c r="E37" s="16">
        <v>1</v>
      </c>
      <c r="F37" s="16">
        <v>45</v>
      </c>
      <c r="G37" s="16">
        <v>24</v>
      </c>
      <c r="H37" s="11" t="s">
        <v>22</v>
      </c>
      <c r="I37" s="70">
        <v>1</v>
      </c>
      <c r="J37" s="63" t="s">
        <v>92</v>
      </c>
      <c r="K37" s="60" t="s">
        <v>65</v>
      </c>
      <c r="L37" s="4">
        <v>656</v>
      </c>
      <c r="M37" s="20"/>
      <c r="N37" s="20"/>
      <c r="O37" s="20"/>
      <c r="P37" s="20"/>
      <c r="Q37" s="21">
        <f t="shared" si="1"/>
        <v>0</v>
      </c>
      <c r="R37" s="22">
        <f t="shared" si="2"/>
        <v>0</v>
      </c>
    </row>
    <row r="38" spans="2:18" ht="18" customHeight="1">
      <c r="B38" s="28">
        <v>32</v>
      </c>
      <c r="C38" s="16" t="s">
        <v>5</v>
      </c>
      <c r="D38" s="16">
        <v>2</v>
      </c>
      <c r="E38" s="16">
        <v>1</v>
      </c>
      <c r="F38" s="16">
        <v>75</v>
      </c>
      <c r="G38" s="16">
        <v>22</v>
      </c>
      <c r="H38" s="11" t="s">
        <v>20</v>
      </c>
      <c r="I38" s="70">
        <v>1</v>
      </c>
      <c r="J38" s="63" t="s">
        <v>40</v>
      </c>
      <c r="K38" s="60" t="s">
        <v>65</v>
      </c>
      <c r="L38" s="4">
        <v>144</v>
      </c>
      <c r="M38" s="20"/>
      <c r="N38" s="20"/>
      <c r="O38" s="20"/>
      <c r="P38" s="20"/>
      <c r="Q38" s="21">
        <f t="shared" si="1"/>
        <v>0</v>
      </c>
      <c r="R38" s="22">
        <f t="shared" si="2"/>
        <v>0</v>
      </c>
    </row>
    <row r="39" spans="2:18" ht="18" customHeight="1">
      <c r="B39" s="28">
        <v>33</v>
      </c>
      <c r="C39" s="16" t="s">
        <v>5</v>
      </c>
      <c r="D39" s="16">
        <v>2</v>
      </c>
      <c r="E39" s="16">
        <v>1</v>
      </c>
      <c r="F39" s="16">
        <v>45</v>
      </c>
      <c r="G39" s="16">
        <v>24</v>
      </c>
      <c r="H39" s="11" t="s">
        <v>22</v>
      </c>
      <c r="I39" s="70">
        <v>1</v>
      </c>
      <c r="J39" s="63" t="s">
        <v>23</v>
      </c>
      <c r="K39" s="60" t="s">
        <v>65</v>
      </c>
      <c r="L39" s="4">
        <v>1044</v>
      </c>
      <c r="M39" s="20"/>
      <c r="N39" s="20"/>
      <c r="O39" s="20"/>
      <c r="P39" s="20"/>
      <c r="Q39" s="21">
        <f t="shared" si="1"/>
        <v>0</v>
      </c>
      <c r="R39" s="22">
        <f t="shared" si="2"/>
        <v>0</v>
      </c>
    </row>
    <row r="40" spans="2:18" ht="18" customHeight="1">
      <c r="B40" s="28">
        <v>34</v>
      </c>
      <c r="C40" s="16" t="s">
        <v>7</v>
      </c>
      <c r="D40" s="16">
        <v>3</v>
      </c>
      <c r="E40" s="16">
        <v>1</v>
      </c>
      <c r="F40" s="16">
        <v>75</v>
      </c>
      <c r="G40" s="16">
        <v>24</v>
      </c>
      <c r="H40" s="11" t="s">
        <v>22</v>
      </c>
      <c r="I40" s="70">
        <v>1</v>
      </c>
      <c r="J40" s="63" t="s">
        <v>23</v>
      </c>
      <c r="K40" s="60" t="s">
        <v>65</v>
      </c>
      <c r="L40" s="4">
        <v>468</v>
      </c>
      <c r="M40" s="20"/>
      <c r="N40" s="20"/>
      <c r="O40" s="20"/>
      <c r="P40" s="20"/>
      <c r="Q40" s="21">
        <f t="shared" si="1"/>
        <v>0</v>
      </c>
      <c r="R40" s="22">
        <f t="shared" si="2"/>
        <v>0</v>
      </c>
    </row>
    <row r="41" spans="2:18" ht="18" customHeight="1">
      <c r="B41" s="28">
        <v>35</v>
      </c>
      <c r="C41" s="16" t="s">
        <v>7</v>
      </c>
      <c r="D41" s="16">
        <v>3</v>
      </c>
      <c r="E41" s="16">
        <v>1</v>
      </c>
      <c r="F41" s="16">
        <v>75</v>
      </c>
      <c r="G41" s="16">
        <v>30</v>
      </c>
      <c r="H41" s="11" t="s">
        <v>22</v>
      </c>
      <c r="I41" s="70">
        <v>1</v>
      </c>
      <c r="J41" s="63" t="s">
        <v>23</v>
      </c>
      <c r="K41" s="60" t="s">
        <v>65</v>
      </c>
      <c r="L41" s="4">
        <v>756</v>
      </c>
      <c r="M41" s="20"/>
      <c r="N41" s="20"/>
      <c r="O41" s="20"/>
      <c r="P41" s="20"/>
      <c r="Q41" s="21">
        <f t="shared" si="1"/>
        <v>0</v>
      </c>
      <c r="R41" s="22">
        <f t="shared" si="2"/>
        <v>0</v>
      </c>
    </row>
    <row r="42" spans="2:18" ht="18" customHeight="1">
      <c r="B42" s="28">
        <v>36</v>
      </c>
      <c r="C42" s="16" t="s">
        <v>3</v>
      </c>
      <c r="D42" s="16">
        <v>0.7</v>
      </c>
      <c r="E42" s="16">
        <v>1</v>
      </c>
      <c r="F42" s="16">
        <v>60</v>
      </c>
      <c r="G42" s="16">
        <v>13</v>
      </c>
      <c r="H42" s="11" t="s">
        <v>22</v>
      </c>
      <c r="I42" s="70">
        <v>2</v>
      </c>
      <c r="J42" s="63" t="s">
        <v>92</v>
      </c>
      <c r="K42" s="60" t="s">
        <v>65</v>
      </c>
      <c r="L42" s="4">
        <v>72</v>
      </c>
      <c r="M42" s="20"/>
      <c r="N42" s="20"/>
      <c r="O42" s="20"/>
      <c r="P42" s="20"/>
      <c r="Q42" s="21">
        <f t="shared" si="1"/>
        <v>0</v>
      </c>
      <c r="R42" s="22">
        <f t="shared" si="2"/>
        <v>0</v>
      </c>
    </row>
    <row r="43" spans="2:18" ht="18" customHeight="1">
      <c r="B43" s="28">
        <v>37</v>
      </c>
      <c r="C43" s="16" t="s">
        <v>3</v>
      </c>
      <c r="D43" s="16">
        <v>0.7</v>
      </c>
      <c r="E43" s="16">
        <v>1</v>
      </c>
      <c r="F43" s="16">
        <v>75</v>
      </c>
      <c r="G43" s="16">
        <v>11</v>
      </c>
      <c r="H43" s="33">
        <v>43315</v>
      </c>
      <c r="I43" s="70">
        <v>2</v>
      </c>
      <c r="J43" s="63" t="s">
        <v>91</v>
      </c>
      <c r="K43" s="60" t="s">
        <v>65</v>
      </c>
      <c r="L43" s="4">
        <v>108</v>
      </c>
      <c r="M43" s="20"/>
      <c r="N43" s="20"/>
      <c r="O43" s="20"/>
      <c r="P43" s="20"/>
      <c r="Q43" s="21">
        <f t="shared" si="1"/>
        <v>0</v>
      </c>
      <c r="R43" s="22">
        <f t="shared" si="2"/>
        <v>0</v>
      </c>
    </row>
    <row r="44" spans="2:18" ht="18" customHeight="1">
      <c r="B44" s="28">
        <v>38</v>
      </c>
      <c r="C44" s="11" t="s">
        <v>7</v>
      </c>
      <c r="D44" s="11" t="s">
        <v>6</v>
      </c>
      <c r="E44" s="15">
        <v>1</v>
      </c>
      <c r="F44" s="15">
        <v>75</v>
      </c>
      <c r="G44" s="15">
        <v>24</v>
      </c>
      <c r="H44" s="11" t="s">
        <v>22</v>
      </c>
      <c r="I44" s="73" t="s">
        <v>10</v>
      </c>
      <c r="J44" s="63" t="s">
        <v>23</v>
      </c>
      <c r="K44" s="60" t="s">
        <v>65</v>
      </c>
      <c r="L44" s="55">
        <v>1728</v>
      </c>
      <c r="M44" s="20"/>
      <c r="N44" s="20"/>
      <c r="O44" s="20"/>
      <c r="P44" s="20"/>
      <c r="Q44" s="21">
        <f t="shared" si="1"/>
        <v>0</v>
      </c>
      <c r="R44" s="22">
        <f t="shared" si="2"/>
        <v>0</v>
      </c>
    </row>
    <row r="45" spans="2:18" ht="18" customHeight="1">
      <c r="B45" s="28">
        <v>39</v>
      </c>
      <c r="C45" s="11" t="s">
        <v>5</v>
      </c>
      <c r="D45" s="11" t="s">
        <v>4</v>
      </c>
      <c r="E45" s="15">
        <v>1</v>
      </c>
      <c r="F45" s="15">
        <v>75</v>
      </c>
      <c r="G45" s="15">
        <v>24</v>
      </c>
      <c r="H45" s="11" t="s">
        <v>22</v>
      </c>
      <c r="I45" s="73" t="s">
        <v>10</v>
      </c>
      <c r="J45" s="63" t="s">
        <v>23</v>
      </c>
      <c r="K45" s="60" t="s">
        <v>65</v>
      </c>
      <c r="L45" s="55">
        <v>1728</v>
      </c>
      <c r="M45" s="20"/>
      <c r="N45" s="20"/>
      <c r="O45" s="20"/>
      <c r="P45" s="20"/>
      <c r="Q45" s="21">
        <f t="shared" si="1"/>
        <v>0</v>
      </c>
      <c r="R45" s="22">
        <f t="shared" si="2"/>
        <v>0</v>
      </c>
    </row>
    <row r="46" spans="2:18" ht="18" customHeight="1">
      <c r="B46" s="28">
        <v>40</v>
      </c>
      <c r="C46" s="11" t="s">
        <v>5</v>
      </c>
      <c r="D46" s="11"/>
      <c r="E46" s="15">
        <v>1</v>
      </c>
      <c r="F46" s="15">
        <v>75</v>
      </c>
      <c r="G46" s="15">
        <v>17</v>
      </c>
      <c r="H46" s="11" t="s">
        <v>20</v>
      </c>
      <c r="I46" s="73" t="s">
        <v>4</v>
      </c>
      <c r="J46" s="63" t="s">
        <v>21</v>
      </c>
      <c r="K46" s="60" t="s">
        <v>65</v>
      </c>
      <c r="L46" s="55">
        <f>8*36</f>
        <v>288</v>
      </c>
      <c r="M46" s="20"/>
      <c r="N46" s="20"/>
      <c r="O46" s="20"/>
      <c r="P46" s="20"/>
      <c r="Q46" s="21">
        <f t="shared" si="1"/>
        <v>0</v>
      </c>
      <c r="R46" s="22">
        <f t="shared" si="2"/>
        <v>0</v>
      </c>
    </row>
    <row r="47" spans="2:18" ht="18" customHeight="1">
      <c r="B47" s="28">
        <v>41</v>
      </c>
      <c r="C47" s="11" t="s">
        <v>5</v>
      </c>
      <c r="D47" s="11"/>
      <c r="E47" s="15">
        <v>1</v>
      </c>
      <c r="F47" s="15">
        <v>90</v>
      </c>
      <c r="G47" s="15">
        <v>22</v>
      </c>
      <c r="H47" s="11" t="s">
        <v>20</v>
      </c>
      <c r="I47" s="73" t="s">
        <v>4</v>
      </c>
      <c r="J47" s="63" t="s">
        <v>21</v>
      </c>
      <c r="K47" s="60" t="s">
        <v>65</v>
      </c>
      <c r="L47" s="55">
        <f aca="true" t="shared" si="3" ref="L47:L49">8*36</f>
        <v>288</v>
      </c>
      <c r="M47" s="20"/>
      <c r="N47" s="20"/>
      <c r="O47" s="20"/>
      <c r="P47" s="20"/>
      <c r="Q47" s="21">
        <f t="shared" si="1"/>
        <v>0</v>
      </c>
      <c r="R47" s="22">
        <f t="shared" si="2"/>
        <v>0</v>
      </c>
    </row>
    <row r="48" spans="2:18" ht="18" customHeight="1">
      <c r="B48" s="28">
        <v>42</v>
      </c>
      <c r="C48" s="11" t="s">
        <v>9</v>
      </c>
      <c r="D48" s="11"/>
      <c r="E48" s="15">
        <v>1</v>
      </c>
      <c r="F48" s="15">
        <v>75</v>
      </c>
      <c r="G48" s="15">
        <v>17</v>
      </c>
      <c r="H48" s="11" t="s">
        <v>20</v>
      </c>
      <c r="I48" s="73" t="s">
        <v>4</v>
      </c>
      <c r="J48" s="63" t="s">
        <v>21</v>
      </c>
      <c r="K48" s="60" t="s">
        <v>65</v>
      </c>
      <c r="L48" s="55">
        <f t="shared" si="3"/>
        <v>288</v>
      </c>
      <c r="M48" s="20"/>
      <c r="N48" s="20"/>
      <c r="O48" s="20"/>
      <c r="P48" s="20"/>
      <c r="Q48" s="21">
        <f t="shared" si="1"/>
        <v>0</v>
      </c>
      <c r="R48" s="22">
        <f t="shared" si="2"/>
        <v>0</v>
      </c>
    </row>
    <row r="49" spans="2:18" ht="18" customHeight="1">
      <c r="B49" s="28">
        <v>43</v>
      </c>
      <c r="C49" s="11" t="s">
        <v>11</v>
      </c>
      <c r="D49" s="11"/>
      <c r="E49" s="15">
        <v>1</v>
      </c>
      <c r="F49" s="15">
        <v>75</v>
      </c>
      <c r="G49" s="15">
        <v>13</v>
      </c>
      <c r="H49" s="11" t="s">
        <v>20</v>
      </c>
      <c r="I49" s="73" t="s">
        <v>4</v>
      </c>
      <c r="J49" s="63" t="s">
        <v>21</v>
      </c>
      <c r="K49" s="60" t="s">
        <v>65</v>
      </c>
      <c r="L49" s="55">
        <f t="shared" si="3"/>
        <v>288</v>
      </c>
      <c r="M49" s="20"/>
      <c r="N49" s="20"/>
      <c r="O49" s="20"/>
      <c r="P49" s="20"/>
      <c r="Q49" s="21">
        <f t="shared" si="1"/>
        <v>0</v>
      </c>
      <c r="R49" s="22">
        <f t="shared" si="2"/>
        <v>0</v>
      </c>
    </row>
    <row r="50" spans="2:18" ht="18" customHeight="1">
      <c r="B50" s="28">
        <v>44</v>
      </c>
      <c r="C50" s="11" t="s">
        <v>5</v>
      </c>
      <c r="D50" s="11"/>
      <c r="E50" s="15">
        <v>1</v>
      </c>
      <c r="F50" s="15">
        <v>90</v>
      </c>
      <c r="G50" s="15">
        <v>17</v>
      </c>
      <c r="H50" s="11" t="s">
        <v>20</v>
      </c>
      <c r="I50" s="73" t="s">
        <v>4</v>
      </c>
      <c r="J50" s="63" t="s">
        <v>21</v>
      </c>
      <c r="K50" s="60" t="s">
        <v>65</v>
      </c>
      <c r="L50" s="55">
        <f>36*4</f>
        <v>144</v>
      </c>
      <c r="M50" s="20"/>
      <c r="N50" s="20"/>
      <c r="O50" s="20"/>
      <c r="P50" s="20"/>
      <c r="Q50" s="21">
        <f t="shared" si="1"/>
        <v>0</v>
      </c>
      <c r="R50" s="22">
        <f t="shared" si="2"/>
        <v>0</v>
      </c>
    </row>
    <row r="51" spans="2:18" ht="18" customHeight="1">
      <c r="B51" s="28">
        <v>45</v>
      </c>
      <c r="C51" s="16" t="s">
        <v>9</v>
      </c>
      <c r="D51" s="16">
        <v>1.5</v>
      </c>
      <c r="E51" s="16">
        <v>1</v>
      </c>
      <c r="F51" s="16">
        <v>90</v>
      </c>
      <c r="G51" s="16">
        <v>17</v>
      </c>
      <c r="H51" s="11" t="s">
        <v>20</v>
      </c>
      <c r="I51" s="70">
        <v>2</v>
      </c>
      <c r="J51" s="63" t="s">
        <v>89</v>
      </c>
      <c r="K51" s="60" t="s">
        <v>65</v>
      </c>
      <c r="L51" s="4">
        <v>144</v>
      </c>
      <c r="M51" s="20"/>
      <c r="N51" s="20"/>
      <c r="O51" s="20"/>
      <c r="P51" s="20"/>
      <c r="Q51" s="21">
        <f t="shared" si="1"/>
        <v>0</v>
      </c>
      <c r="R51" s="22">
        <f t="shared" si="2"/>
        <v>0</v>
      </c>
    </row>
    <row r="52" spans="2:18" ht="18" customHeight="1">
      <c r="B52" s="28">
        <v>46</v>
      </c>
      <c r="C52" s="16" t="s">
        <v>5</v>
      </c>
      <c r="D52" s="16">
        <v>2</v>
      </c>
      <c r="E52" s="16">
        <v>1</v>
      </c>
      <c r="F52" s="16">
        <v>90</v>
      </c>
      <c r="G52" s="16">
        <v>17</v>
      </c>
      <c r="H52" s="11" t="s">
        <v>20</v>
      </c>
      <c r="I52" s="70">
        <v>2</v>
      </c>
      <c r="J52" s="63" t="s">
        <v>89</v>
      </c>
      <c r="K52" s="60" t="s">
        <v>65</v>
      </c>
      <c r="L52" s="4">
        <v>144</v>
      </c>
      <c r="M52" s="20"/>
      <c r="N52" s="20"/>
      <c r="O52" s="20"/>
      <c r="P52" s="20"/>
      <c r="Q52" s="21">
        <f t="shared" si="1"/>
        <v>0</v>
      </c>
      <c r="R52" s="22">
        <f t="shared" si="2"/>
        <v>0</v>
      </c>
    </row>
    <row r="53" spans="2:18" ht="18" customHeight="1">
      <c r="B53" s="28">
        <v>47</v>
      </c>
      <c r="C53" s="35" t="s">
        <v>11</v>
      </c>
      <c r="D53" s="35">
        <v>1</v>
      </c>
      <c r="E53" s="35">
        <v>1</v>
      </c>
      <c r="F53" s="35">
        <v>75</v>
      </c>
      <c r="G53" s="35">
        <v>13</v>
      </c>
      <c r="H53" s="11" t="s">
        <v>20</v>
      </c>
      <c r="I53" s="71">
        <v>2</v>
      </c>
      <c r="J53" s="63" t="s">
        <v>89</v>
      </c>
      <c r="K53" s="60" t="s">
        <v>65</v>
      </c>
      <c r="L53" s="31">
        <v>144</v>
      </c>
      <c r="M53" s="20"/>
      <c r="N53" s="20"/>
      <c r="O53" s="20"/>
      <c r="P53" s="20"/>
      <c r="Q53" s="21">
        <f t="shared" si="1"/>
        <v>0</v>
      </c>
      <c r="R53" s="22">
        <f t="shared" si="2"/>
        <v>0</v>
      </c>
    </row>
    <row r="54" spans="2:18" ht="18" customHeight="1">
      <c r="B54" s="28">
        <v>48</v>
      </c>
      <c r="C54" s="11" t="s">
        <v>25</v>
      </c>
      <c r="D54" s="11" t="s">
        <v>33</v>
      </c>
      <c r="E54" s="15">
        <v>1</v>
      </c>
      <c r="F54" s="15">
        <v>75</v>
      </c>
      <c r="G54" s="15">
        <v>30</v>
      </c>
      <c r="H54" s="11" t="s">
        <v>22</v>
      </c>
      <c r="I54" s="73" t="s">
        <v>10</v>
      </c>
      <c r="J54" s="63" t="s">
        <v>23</v>
      </c>
      <c r="K54" s="60" t="s">
        <v>65</v>
      </c>
      <c r="L54" s="4">
        <v>144</v>
      </c>
      <c r="M54" s="20"/>
      <c r="N54" s="20"/>
      <c r="O54" s="20"/>
      <c r="P54" s="20"/>
      <c r="Q54" s="21">
        <f t="shared" si="1"/>
        <v>0</v>
      </c>
      <c r="R54" s="22">
        <f t="shared" si="2"/>
        <v>0</v>
      </c>
    </row>
    <row r="55" spans="2:18" ht="18" customHeight="1">
      <c r="B55" s="28">
        <v>49</v>
      </c>
      <c r="C55" s="11" t="s">
        <v>5</v>
      </c>
      <c r="D55" s="11" t="s">
        <v>4</v>
      </c>
      <c r="E55" s="15">
        <v>1</v>
      </c>
      <c r="F55" s="15">
        <v>90</v>
      </c>
      <c r="G55" s="15">
        <v>37</v>
      </c>
      <c r="H55" s="11" t="s">
        <v>20</v>
      </c>
      <c r="I55" s="73" t="s">
        <v>4</v>
      </c>
      <c r="J55" s="63" t="s">
        <v>40</v>
      </c>
      <c r="K55" s="60" t="s">
        <v>65</v>
      </c>
      <c r="L55" s="4">
        <v>432</v>
      </c>
      <c r="M55" s="20"/>
      <c r="N55" s="20"/>
      <c r="O55" s="20"/>
      <c r="P55" s="20"/>
      <c r="Q55" s="21">
        <f t="shared" si="1"/>
        <v>0</v>
      </c>
      <c r="R55" s="22">
        <f t="shared" si="2"/>
        <v>0</v>
      </c>
    </row>
    <row r="56" spans="2:18" ht="18" customHeight="1">
      <c r="B56" s="28">
        <v>50</v>
      </c>
      <c r="C56" s="11" t="s">
        <v>3</v>
      </c>
      <c r="D56" s="11" t="s">
        <v>31</v>
      </c>
      <c r="E56" s="15">
        <v>1</v>
      </c>
      <c r="F56" s="15">
        <v>60</v>
      </c>
      <c r="G56" s="15">
        <v>11</v>
      </c>
      <c r="H56" s="11" t="s">
        <v>22</v>
      </c>
      <c r="I56" s="73" t="s">
        <v>4</v>
      </c>
      <c r="J56" s="63" t="s">
        <v>51</v>
      </c>
      <c r="K56" s="60" t="s">
        <v>65</v>
      </c>
      <c r="L56" s="4">
        <v>48</v>
      </c>
      <c r="M56" s="20"/>
      <c r="N56" s="20"/>
      <c r="O56" s="20"/>
      <c r="P56" s="20"/>
      <c r="Q56" s="21">
        <f t="shared" si="1"/>
        <v>0</v>
      </c>
      <c r="R56" s="22">
        <f t="shared" si="2"/>
        <v>0</v>
      </c>
    </row>
    <row r="57" spans="2:18" ht="18" customHeight="1">
      <c r="B57" s="28">
        <v>51</v>
      </c>
      <c r="C57" s="11" t="s">
        <v>7</v>
      </c>
      <c r="D57" s="11" t="s">
        <v>6</v>
      </c>
      <c r="E57" s="15">
        <v>1</v>
      </c>
      <c r="F57" s="15">
        <v>75</v>
      </c>
      <c r="G57" s="15">
        <v>22</v>
      </c>
      <c r="H57" s="11" t="s">
        <v>20</v>
      </c>
      <c r="I57" s="73" t="s">
        <v>10</v>
      </c>
      <c r="J57" s="63" t="s">
        <v>51</v>
      </c>
      <c r="K57" s="60" t="s">
        <v>65</v>
      </c>
      <c r="L57" s="55">
        <v>36</v>
      </c>
      <c r="M57" s="20"/>
      <c r="N57" s="20"/>
      <c r="O57" s="20"/>
      <c r="P57" s="20"/>
      <c r="Q57" s="21">
        <f t="shared" si="1"/>
        <v>0</v>
      </c>
      <c r="R57" s="22">
        <f t="shared" si="2"/>
        <v>0</v>
      </c>
    </row>
    <row r="58" spans="2:18" ht="18" customHeight="1">
      <c r="B58" s="28">
        <v>52</v>
      </c>
      <c r="C58" s="11" t="s">
        <v>7</v>
      </c>
      <c r="D58" s="11" t="s">
        <v>6</v>
      </c>
      <c r="E58" s="15">
        <v>1</v>
      </c>
      <c r="F58" s="15">
        <v>90</v>
      </c>
      <c r="G58" s="15">
        <v>26</v>
      </c>
      <c r="H58" s="11" t="s">
        <v>20</v>
      </c>
      <c r="I58" s="73" t="s">
        <v>4</v>
      </c>
      <c r="J58" s="63" t="s">
        <v>51</v>
      </c>
      <c r="K58" s="60" t="s">
        <v>65</v>
      </c>
      <c r="L58" s="55">
        <v>36</v>
      </c>
      <c r="M58" s="20"/>
      <c r="N58" s="20"/>
      <c r="O58" s="20"/>
      <c r="P58" s="20"/>
      <c r="Q58" s="21">
        <f t="shared" si="1"/>
        <v>0</v>
      </c>
      <c r="R58" s="22">
        <f t="shared" si="2"/>
        <v>0</v>
      </c>
    </row>
    <row r="59" spans="2:18" ht="18" customHeight="1">
      <c r="B59" s="28">
        <v>53</v>
      </c>
      <c r="C59" s="11" t="s">
        <v>9</v>
      </c>
      <c r="D59" s="11" t="s">
        <v>30</v>
      </c>
      <c r="E59" s="15">
        <v>1</v>
      </c>
      <c r="F59" s="15">
        <v>90</v>
      </c>
      <c r="G59" s="15">
        <v>20</v>
      </c>
      <c r="H59" s="11" t="s">
        <v>20</v>
      </c>
      <c r="I59" s="73" t="s">
        <v>4</v>
      </c>
      <c r="J59" s="63" t="s">
        <v>51</v>
      </c>
      <c r="K59" s="60" t="s">
        <v>65</v>
      </c>
      <c r="L59" s="55">
        <v>24</v>
      </c>
      <c r="M59" s="20"/>
      <c r="N59" s="20"/>
      <c r="O59" s="20"/>
      <c r="P59" s="20"/>
      <c r="Q59" s="21">
        <f t="shared" si="1"/>
        <v>0</v>
      </c>
      <c r="R59" s="22">
        <f t="shared" si="2"/>
        <v>0</v>
      </c>
    </row>
    <row r="60" spans="2:18" ht="18" customHeight="1">
      <c r="B60" s="28">
        <v>54</v>
      </c>
      <c r="C60" s="11" t="s">
        <v>7</v>
      </c>
      <c r="D60" s="11" t="s">
        <v>6</v>
      </c>
      <c r="E60" s="15">
        <v>1</v>
      </c>
      <c r="F60" s="15">
        <v>90</v>
      </c>
      <c r="G60" s="15">
        <v>31</v>
      </c>
      <c r="H60" s="11" t="s">
        <v>20</v>
      </c>
      <c r="I60" s="73" t="s">
        <v>4</v>
      </c>
      <c r="J60" s="63" t="s">
        <v>51</v>
      </c>
      <c r="K60" s="60" t="s">
        <v>65</v>
      </c>
      <c r="L60" s="55">
        <v>36</v>
      </c>
      <c r="M60" s="20"/>
      <c r="N60" s="20"/>
      <c r="O60" s="20"/>
      <c r="P60" s="20"/>
      <c r="Q60" s="21">
        <f t="shared" si="1"/>
        <v>0</v>
      </c>
      <c r="R60" s="22">
        <f t="shared" si="2"/>
        <v>0</v>
      </c>
    </row>
    <row r="61" spans="2:18" ht="18" customHeight="1">
      <c r="B61" s="28">
        <v>55</v>
      </c>
      <c r="C61" s="11" t="s">
        <v>5</v>
      </c>
      <c r="D61" s="11" t="s">
        <v>4</v>
      </c>
      <c r="E61" s="15">
        <v>1</v>
      </c>
      <c r="F61" s="15">
        <v>90</v>
      </c>
      <c r="G61" s="15">
        <v>16</v>
      </c>
      <c r="H61" s="11" t="s">
        <v>20</v>
      </c>
      <c r="I61" s="73" t="s">
        <v>4</v>
      </c>
      <c r="J61" s="63" t="s">
        <v>51</v>
      </c>
      <c r="K61" s="60" t="s">
        <v>65</v>
      </c>
      <c r="L61" s="55">
        <v>12</v>
      </c>
      <c r="M61" s="20"/>
      <c r="N61" s="20"/>
      <c r="O61" s="20"/>
      <c r="P61" s="20"/>
      <c r="Q61" s="21">
        <f t="shared" si="1"/>
        <v>0</v>
      </c>
      <c r="R61" s="22">
        <f t="shared" si="2"/>
        <v>0</v>
      </c>
    </row>
    <row r="62" spans="2:18" ht="18" customHeight="1">
      <c r="B62" s="28">
        <v>56</v>
      </c>
      <c r="C62" s="32" t="s">
        <v>5</v>
      </c>
      <c r="D62" s="32" t="s">
        <v>4</v>
      </c>
      <c r="E62" s="40">
        <v>1</v>
      </c>
      <c r="F62" s="40">
        <v>90</v>
      </c>
      <c r="G62" s="40">
        <v>31</v>
      </c>
      <c r="H62" s="32" t="s">
        <v>20</v>
      </c>
      <c r="I62" s="74" t="s">
        <v>4</v>
      </c>
      <c r="J62" s="63" t="s">
        <v>51</v>
      </c>
      <c r="K62" s="60" t="s">
        <v>65</v>
      </c>
      <c r="L62" s="55">
        <v>24</v>
      </c>
      <c r="M62" s="20"/>
      <c r="N62" s="20"/>
      <c r="O62" s="20"/>
      <c r="P62" s="20"/>
      <c r="Q62" s="21">
        <f t="shared" si="1"/>
        <v>0</v>
      </c>
      <c r="R62" s="22">
        <f t="shared" si="2"/>
        <v>0</v>
      </c>
    </row>
    <row r="63" spans="2:18" ht="15">
      <c r="B63" s="76" t="s">
        <v>72</v>
      </c>
      <c r="C63" s="76"/>
      <c r="D63" s="76"/>
      <c r="E63" s="76"/>
      <c r="F63" s="76"/>
      <c r="G63" s="76"/>
      <c r="H63" s="76"/>
      <c r="I63" s="76"/>
      <c r="J63" s="77"/>
      <c r="K63" s="76"/>
      <c r="L63" s="76"/>
      <c r="M63" s="76"/>
      <c r="N63" s="76"/>
      <c r="O63" s="76"/>
      <c r="P63" s="76"/>
      <c r="Q63" s="26">
        <f>SUM(Q7:Q62)</f>
        <v>0</v>
      </c>
      <c r="R63" s="27"/>
    </row>
  </sheetData>
  <mergeCells count="4">
    <mergeCell ref="B1:R1"/>
    <mergeCell ref="B3:R3"/>
    <mergeCell ref="B5:R5"/>
    <mergeCell ref="B63:P63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2"/>
  <sheetViews>
    <sheetView zoomScale="85" zoomScaleNormal="85" workbookViewId="0" topLeftCell="A1"/>
  </sheetViews>
  <sheetFormatPr defaultColWidth="9.140625" defaultRowHeight="15"/>
  <cols>
    <col min="3" max="3" width="7.00390625" style="53" customWidth="1"/>
    <col min="4" max="4" width="7.28125" style="19" customWidth="1"/>
    <col min="5" max="5" width="10.281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21.00390625" style="0" bestFit="1" customWidth="1"/>
    <col min="11" max="11" width="21.00390625" style="0" customWidth="1"/>
    <col min="12" max="12" width="23.421875" style="0" bestFit="1" customWidth="1"/>
    <col min="13" max="13" width="17.00390625" style="0" customWidth="1"/>
    <col min="14" max="14" width="16.421875" style="0" customWidth="1"/>
    <col min="15" max="15" width="15.140625" style="0" customWidth="1"/>
    <col min="16" max="16" width="14.57421875" style="0" customWidth="1"/>
    <col min="17" max="17" width="16.8515625" style="0" customWidth="1"/>
    <col min="18" max="18" width="19.8515625" style="0" customWidth="1"/>
    <col min="19" max="19" width="20.8515625" style="0" customWidth="1"/>
    <col min="20" max="20" width="18.140625" style="0" customWidth="1"/>
  </cols>
  <sheetData>
    <row r="1" spans="2:19" ht="18" customHeight="1">
      <c r="B1" s="78" t="s">
        <v>85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3:19" ht="18" customHeight="1">
      <c r="C2" s="38"/>
      <c r="D2" s="38"/>
      <c r="E2" s="38"/>
      <c r="F2" s="38"/>
      <c r="G2" s="38"/>
      <c r="H2" s="37"/>
      <c r="I2" s="37"/>
      <c r="J2" s="6"/>
      <c r="K2" s="6"/>
      <c r="L2" s="6"/>
      <c r="M2" s="7"/>
      <c r="N2" s="8"/>
      <c r="O2" s="8"/>
      <c r="P2" s="8"/>
      <c r="Q2" s="8"/>
      <c r="R2" s="9"/>
      <c r="S2" s="9"/>
    </row>
    <row r="3" spans="2:19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3:19" ht="18" customHeight="1">
      <c r="C4" s="52"/>
      <c r="D4" s="39"/>
      <c r="E4" s="39"/>
      <c r="F4" s="39"/>
      <c r="G4" s="39"/>
      <c r="H4" s="37"/>
      <c r="I4" s="37"/>
      <c r="J4" s="6"/>
      <c r="K4" s="6"/>
      <c r="L4" s="6"/>
      <c r="M4" s="7"/>
      <c r="N4" s="8"/>
      <c r="O4" s="8"/>
      <c r="P4" s="8"/>
      <c r="Q4" s="8"/>
      <c r="R4" s="9"/>
      <c r="S4" s="9"/>
    </row>
    <row r="5" spans="2:19" ht="18" customHeight="1">
      <c r="B5" s="75" t="s">
        <v>60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2:19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23" t="s">
        <v>14</v>
      </c>
      <c r="K6" s="23" t="s">
        <v>57</v>
      </c>
      <c r="L6" s="25" t="s">
        <v>15</v>
      </c>
      <c r="M6" s="23" t="s">
        <v>71</v>
      </c>
      <c r="N6" s="23" t="s">
        <v>69</v>
      </c>
      <c r="O6" s="23" t="s">
        <v>63</v>
      </c>
      <c r="P6" s="23" t="s">
        <v>64</v>
      </c>
      <c r="Q6" s="23" t="s">
        <v>70</v>
      </c>
      <c r="R6" s="23" t="s">
        <v>66</v>
      </c>
      <c r="S6" s="23" t="s">
        <v>67</v>
      </c>
    </row>
    <row r="7" spans="2:19" ht="18" customHeight="1">
      <c r="B7" s="28">
        <v>1</v>
      </c>
      <c r="C7" s="11" t="s">
        <v>3</v>
      </c>
      <c r="D7" s="11" t="s">
        <v>31</v>
      </c>
      <c r="E7" s="15">
        <v>1</v>
      </c>
      <c r="F7" s="15">
        <v>30</v>
      </c>
      <c r="G7" s="15">
        <v>8.6</v>
      </c>
      <c r="H7" s="11" t="s">
        <v>22</v>
      </c>
      <c r="I7" s="11" t="s">
        <v>4</v>
      </c>
      <c r="J7" s="14" t="s">
        <v>23</v>
      </c>
      <c r="K7" s="54" t="s">
        <v>58</v>
      </c>
      <c r="L7" s="17" t="s">
        <v>65</v>
      </c>
      <c r="M7" s="4">
        <v>288</v>
      </c>
      <c r="N7" s="20"/>
      <c r="O7" s="20"/>
      <c r="P7" s="20"/>
      <c r="Q7" s="20"/>
      <c r="R7" s="21">
        <f>M7*N7</f>
        <v>0</v>
      </c>
      <c r="S7" s="21">
        <f>Q7*M7</f>
        <v>0</v>
      </c>
    </row>
    <row r="8" spans="2:19" ht="18" customHeight="1">
      <c r="B8" s="28">
        <v>2</v>
      </c>
      <c r="C8" s="11" t="s">
        <v>12</v>
      </c>
      <c r="D8" s="11" t="s">
        <v>32</v>
      </c>
      <c r="E8" s="15">
        <v>1</v>
      </c>
      <c r="F8" s="15">
        <v>45</v>
      </c>
      <c r="G8" s="15">
        <v>8</v>
      </c>
      <c r="H8" s="11" t="s">
        <v>52</v>
      </c>
      <c r="I8" s="11" t="s">
        <v>4</v>
      </c>
      <c r="J8" s="14" t="s">
        <v>53</v>
      </c>
      <c r="K8" s="54" t="s">
        <v>58</v>
      </c>
      <c r="L8" s="17" t="s">
        <v>65</v>
      </c>
      <c r="M8" s="4">
        <v>96</v>
      </c>
      <c r="N8" s="20"/>
      <c r="O8" s="20"/>
      <c r="P8" s="20"/>
      <c r="Q8" s="20"/>
      <c r="R8" s="21">
        <f aca="true" t="shared" si="0" ref="R8:R11">M8*N8</f>
        <v>0</v>
      </c>
      <c r="S8" s="21">
        <f>Q8*M8</f>
        <v>0</v>
      </c>
    </row>
    <row r="9" spans="2:19" ht="18" customHeight="1">
      <c r="B9" s="28">
        <v>3</v>
      </c>
      <c r="C9" s="11" t="s">
        <v>11</v>
      </c>
      <c r="D9" s="11" t="s">
        <v>10</v>
      </c>
      <c r="E9" s="15">
        <v>1</v>
      </c>
      <c r="F9" s="15">
        <v>45</v>
      </c>
      <c r="G9" s="15">
        <v>16</v>
      </c>
      <c r="H9" s="11" t="s">
        <v>22</v>
      </c>
      <c r="I9" s="11" t="s">
        <v>10</v>
      </c>
      <c r="J9" s="14" t="s">
        <v>23</v>
      </c>
      <c r="K9" s="54" t="s">
        <v>58</v>
      </c>
      <c r="L9" s="17" t="s">
        <v>65</v>
      </c>
      <c r="M9" s="4">
        <v>192</v>
      </c>
      <c r="N9" s="20"/>
      <c r="O9" s="20"/>
      <c r="P9" s="20"/>
      <c r="Q9" s="20"/>
      <c r="R9" s="21">
        <f t="shared" si="0"/>
        <v>0</v>
      </c>
      <c r="S9" s="21">
        <f>Q9*M9</f>
        <v>0</v>
      </c>
    </row>
    <row r="10" spans="2:19" ht="18" customHeight="1">
      <c r="B10" s="28">
        <v>4</v>
      </c>
      <c r="C10" s="11" t="s">
        <v>3</v>
      </c>
      <c r="D10" s="11" t="s">
        <v>31</v>
      </c>
      <c r="E10" s="15">
        <v>1</v>
      </c>
      <c r="F10" s="15">
        <v>45</v>
      </c>
      <c r="G10" s="15">
        <v>12</v>
      </c>
      <c r="H10" s="11" t="s">
        <v>22</v>
      </c>
      <c r="I10" s="11" t="s">
        <v>10</v>
      </c>
      <c r="J10" s="14" t="s">
        <v>23</v>
      </c>
      <c r="K10" s="54" t="s">
        <v>59</v>
      </c>
      <c r="L10" s="17" t="s">
        <v>65</v>
      </c>
      <c r="M10" s="4">
        <v>96</v>
      </c>
      <c r="N10" s="20"/>
      <c r="O10" s="20"/>
      <c r="P10" s="20"/>
      <c r="Q10" s="20"/>
      <c r="R10" s="21">
        <f t="shared" si="0"/>
        <v>0</v>
      </c>
      <c r="S10" s="21">
        <f>Q10*M10</f>
        <v>0</v>
      </c>
    </row>
    <row r="11" spans="2:20" s="2" customFormat="1" ht="18" customHeight="1">
      <c r="B11" s="28">
        <v>5</v>
      </c>
      <c r="C11" s="11" t="s">
        <v>3</v>
      </c>
      <c r="D11" s="11" t="s">
        <v>31</v>
      </c>
      <c r="E11" s="15">
        <v>1</v>
      </c>
      <c r="F11" s="15">
        <v>45</v>
      </c>
      <c r="G11" s="15">
        <v>13</v>
      </c>
      <c r="H11" s="11" t="s">
        <v>22</v>
      </c>
      <c r="I11" s="11" t="s">
        <v>10</v>
      </c>
      <c r="J11" s="14" t="s">
        <v>23</v>
      </c>
      <c r="K11" s="54" t="s">
        <v>59</v>
      </c>
      <c r="L11" s="17" t="s">
        <v>65</v>
      </c>
      <c r="M11" s="4">
        <v>96</v>
      </c>
      <c r="N11" s="20"/>
      <c r="O11" s="20"/>
      <c r="P11" s="20"/>
      <c r="Q11" s="20"/>
      <c r="R11" s="21">
        <f t="shared" si="0"/>
        <v>0</v>
      </c>
      <c r="S11" s="21">
        <f>Q11*M11</f>
        <v>0</v>
      </c>
      <c r="T11"/>
    </row>
    <row r="12" spans="2:19" ht="15">
      <c r="B12" s="76" t="s">
        <v>72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26">
        <f>SUM(R7:R11)</f>
        <v>0</v>
      </c>
      <c r="S12" s="27"/>
    </row>
  </sheetData>
  <mergeCells count="4">
    <mergeCell ref="B1:S1"/>
    <mergeCell ref="B3:S3"/>
    <mergeCell ref="B5:S5"/>
    <mergeCell ref="B12:Q12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6MQrlk9tLWQar+mwkorLgqXSGD0=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B0ScNaUq7HdnwVZ5y+HNfg3wdJM=</DigestValue>
    </Reference>
  </SignedInfo>
  <SignatureValue>lSSAcgpPOncJUmGPK9cQOs10ZZPKRiLzyyTyCaKGiao5UWNlNy1s0f0IbEZJZr8sQJElbrQpgZLN
Cz5YI64eAhl4ScVCT0x6BOfjm8k3+o3xdBcw8yjxw6R6FwNF8wOTVQuAZ6d2e45SNPThYB3kn5f5
0/PJYGgB4k1cttCRRxKxn0vu4OxHXujeXEBMCTFC+8VPWfWzwlJm3nqdxE8CjcCfejJBt4w0YBxz
qSCZ73dpETfwjybuKbbLosNE0HgxNhX0YQQqUmUHPQBNXBCo/FqwYpUX23WMj6kCYZT1kyq/cNBl
92D3XChBQpw6R/d2OtINTH5967xHmmp2u88fTw==</SignatureValue>
  <KeyInfo>
    <X509Data>
      <X509Certificate>MIIIGjCCBgKgAwIBAgIEALCfKDANBgkqhkiG9w0BAQsFADB/MQswCQYDVQQGEwJDWjEoMCYGA1UE
AwwfSS5DQSBRdWFsaWZpZWQgMiBDQS9SU0EgMDIvMjAxNjEtMCsGA1UECgwkUHJ2bsOtIGNlcnRp
ZmlrYcSNbsOtIGF1dG9yaXRhLCBhLnMuMRcwFQYDVQQFEw5OVFJDWi0yNjQzOTM5NTAeFw0xOTA5
MjAwODI3NThaFw0yMDA5MTkwODI3NThaMIGXMSAwHgYDVQQDDBdLYXRlxZlpbmEgTMOhbsOtxI1r
b3bDoTESMBAGA1UEKgwJS2F0ZcWZaW5hMRYwFAYDVQQEDA1Mw6Fuw63EjWtvdsOhMQswCQYDVQQG
EwJDWjEhMB8GA1UECgwYRmFrdWx0bsOtIG5lbW9jbmljZSBCcm5vMRcwFQYDVQQFEw5JQ0EgLSAx
MDQ3NDM3OTCCASIwDQYJKoZIhvcNAQEBBQADggEPADCCAQoCggEBAKDa3mIcFl1NUCFVV7sSqY0A
lP6cAY6wtD6RYOh5D9CiW7EuDAFR3w06bAdbvS+rsMe40DYfZqLW3OY4MkZpuNV/RoiS9psdTdUE
SW7wo7/9SjbqvGzAvLB9ArQPJTI7NwHHeqER9qR625Z/EkmihE+va4SartCIkSQfdToL0PGelrhN
gIp2pcq+qy5iKDT63wqx6bwdG2s9NZArBPazg4JGImOE8uXCujoC/UZbtivVTiZPnvB32RqVIWgR
NBthTNbO1IvITfewKQFUefv0wczvvwinkHwh/vgeQh3yNr1zU7RyMXg167XnOvLqqi+VJ3kHbVAl
I59WgHHZGP9n3/0CAwEAAaOCA4MwggN/MDIGA1UdEQQrMCmBDTQ2OEBmbmJybm8uY3qgGAYKKwYB
BAGBuEgEBqAKDAgxMDQ3NDM3OTAfBglghkgBhvhCAQ0EEhYQOTIwMzA1MDEwMDAwMzY4MDAOBgNV
HQ8BAf8EBAMCBsAwCQYDVR0TBAIwADCCASgGA1UdIASCAR8wggEbMIIBDAYNKwYBBAGBuEgKAR4B
ATCB+jAdBggrBgEFBQcCARYRaHR0cDovL3d3dy5pY2EuY3owgdgGCCsGAQUFBwICMIHLGoHIVGVu
dG8ga3ZhbGlmaWtvdmFueSBjZXJ0aWZpa2F0IHBybyBlbGVrdHJvbmlja3kgcG9kcGlzIGJ5bCB2
eWRhbiB2IHNvdWxhZHUgcyBuYXJpemVuaW0gRVUgYy4gOTEwLzIwMTQuVGhpcyBpcyBhIHF1YWxp
ZmllZCBjZXJ0aWZpY2F0ZSBmb3IgZWxlY3Ryb25pYyBzaWduYXR1cmUgYWNjb3JkaW5nIHRvIFJl
Z3VsYXRpb24gKEVVKSBObyA5MTAvMjAxNC4wCQYHBACL7EABAjCBjwYDVR0fBIGHMIGEMCqgKKAm
hiRodHRwOi8vcWNybGRwMS5pY2EuY3ovMnFjYTE2X3JzYS5jcmwwKqAooCaGJGh0dHA6Ly9xY3Js
ZHAyLmljYS5jei8ycWNhMTZfcnNhLmNybDAqoCigJoYkaHR0cDovL3FjcmxkcDMuaWNhLmN6LzJx
Y2ExNl9yc2EuY3JsMIGSBggrBgEFBQcBAwSBhTCBgjAIBgYEAI5GAQEwCAYGBACORgEEMFcGBgQA
jkYBBTBNMC0WJ2h0dHBzOi8vd3d3LmljYS5jei9acHJhdnktcHJvLXV6aXZhdGVsZRMCY3MwHBYW
aHR0cHM6Ly93d3cuaWNhLmN6L1BEUxMCZW4wEwYGBACORgEGMAkGBwQAjkYBBgEwZQYIKwYBBQUH
AQEEWTBXMCoGCCsGAQUFBzAChh5odHRwOi8vcS5pY2EuY3ovMnFjYTE2X3JzYS5jZXIwKQYIKwYB
BQUHMAGGHWh0dHA6Ly9vY3NwLmljYS5jei8ycWNhMTZfcnNhMB8GA1UdIwQYMBaAFHSCCJHj2WRo
cYXW6zHkct+LJrFtMB0GA1UdDgQWBBRN/9Ijkh11Wg8e+blz0Smj/UT75TATBgNVHSUEDDAKBggr
BgEFBQcDBDANBgkqhkiG9w0BAQsFAAOCAgEAsjNUkNz+fb0d/uCWSOAL/H7iyDwl1vpVPD739kmz
iRGHjKlR22AzPIF0UrJ2HLNKlWs8tgwhyvgmxoBlTVN61h+BmZG61wkNT/EkKFQU5mHR5kwWXiD0
ZprCYAeFzQykvXSDCriKkkAi4vZu0hUXl78mkH8z/ReXrHPW54ZnqBs2MGsrhQ7BhRPTjmjQJ4Kp
eYvu0xu/RBJtGMJ+P3kLKlmAEwAvn3RHlMJ4In+OFLLf+MDwTm3toSdhYfTcy2J4hYiF9PA244Bj
k7qbc0iQ8w4ZdZP8UfPuXrhIWKZQWX/jxwbqsreyWFPXo7nKmkUwusRZh8eK3WAIM6mvo3tl75Pa
Rl7FyAt0ZrKX0tomFKP8Ar6W7uOdChYtvSO/+Nrx1NGlJImSED9obzsD/cPae0rCexu8/wj5B607
nyMMnZfQx9G4QDCfam3wc75t9eQl5pEXMDV2pITteVm67VpNLLD1dWShPzgG9dbl8lH8i+pTuJU1
Ygw/agTmUHQMgAdk8LaztF0v/awEvZqQsFbd86OjyxgthJ+H2qFaiqPaXF1P7Nf9esJwym5BZhX4
2T51PJcziHQF5O3mdVyxr0IjnK4BClDQd18BAbDER48voY5DW8WtfDJHr7hMBEWw1nI6drmb4xAv
UWeUzxDRVxSdu3qnzzwib57LeR5/AfPUs5M=</X509Certificate>
    </X509Data>
  </KeyInfo>
  <Object xmlns:mdssi="http://schemas.openxmlformats.org/package/2006/digital-signature" Id="idPackageObject">
    <Manifest>
      <Reference URI="/xl/printerSettings/printerSettings6.bin?ContentType=application/vnd.openxmlformats-officedocument.spreadsheetml.printerSettings">
        <DigestMethod Algorithm="http://www.w3.org/2000/09/xmldsig#sha1"/>
        <DigestValue>jlDONd62DC1U7HKbN8gdpreEBfo=</DigestValue>
      </Reference>
      <Reference URI="/xl/theme/theme1.xml?ContentType=application/vnd.openxmlformats-officedocument.theme+xml">
        <DigestMethod Algorithm="http://www.w3.org/2000/09/xmldsig#sha1"/>
        <DigestValue>CY1UYTT6o+1LBZVG71tXA1i3QOY=</DigestValue>
      </Reference>
      <Reference URI="/xl/sharedStrings.xml?ContentType=application/vnd.openxmlformats-officedocument.spreadsheetml.sharedStrings+xml">
        <DigestMethod Algorithm="http://www.w3.org/2000/09/xmldsig#sha1"/>
        <DigestValue>a6kuI1bBtNY64PbhRH/FbhJ/NN4=</DigestValue>
      </Reference>
      <Reference URI="/xl/styles.xml?ContentType=application/vnd.openxmlformats-officedocument.spreadsheetml.styles+xml">
        <DigestMethod Algorithm="http://www.w3.org/2000/09/xmldsig#sha1"/>
        <DigestValue>j4k9iQ69mtJ7eyD8Z91T56xPsS8=</DigestValue>
      </Reference>
      <Reference URI="/xl/worksheets/sheet5.xml?ContentType=application/vnd.openxmlformats-officedocument.spreadsheetml.worksheet+xml">
        <DigestMethod Algorithm="http://www.w3.org/2000/09/xmldsig#sha1"/>
        <DigestValue>Ng311MuDJVXAMWaEJr7HTr60k4k=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vEbItRupcs618tAbfg+gpYsjvGs=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jlDONd62DC1U7HKbN8gdpreEBfo=</DigestValue>
      </Reference>
      <Reference URI="/xl/calcChain.xml?ContentType=application/vnd.openxmlformats-officedocument.spreadsheetml.calcChain+xml">
        <DigestMethod Algorithm="http://www.w3.org/2000/09/xmldsig#sha1"/>
        <DigestValue>OU94s4lYaYp9H6dpKm9zr1oYur0=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jlDONd62DC1U7HKbN8gdpreEBfo=</DigestValue>
      </Reference>
      <Reference URI="/xl/worksheets/sheet6.xml?ContentType=application/vnd.openxmlformats-officedocument.spreadsheetml.worksheet+xml">
        <DigestMethod Algorithm="http://www.w3.org/2000/09/xmldsig#sha1"/>
        <DigestValue>gnQdW7obm8KIhQ/DJJZgfMn0kxU=</DigestValue>
      </Reference>
      <Reference URI="/xl/workbook.xml?ContentType=application/vnd.openxmlformats-officedocument.spreadsheetml.sheet.main+xml">
        <DigestMethod Algorithm="http://www.w3.org/2000/09/xmldsig#sha1"/>
        <DigestValue>5YohaAUGSnp0d/QohnX+V+HwUyI=</DigestValue>
      </Reference>
      <Reference URI="/xl/worksheets/sheet4.xml?ContentType=application/vnd.openxmlformats-officedocument.spreadsheetml.worksheet+xml">
        <DigestMethod Algorithm="http://www.w3.org/2000/09/xmldsig#sha1"/>
        <DigestValue>oJzyE8XOfTWHGpUQLKHAzX3c6aY=</DigestValue>
      </Reference>
      <Reference URI="/xl/worksheets/sheet2.xml?ContentType=application/vnd.openxmlformats-officedocument.spreadsheetml.worksheet+xml">
        <DigestMethod Algorithm="http://www.w3.org/2000/09/xmldsig#sha1"/>
        <DigestValue>7GuLUUOmGmQpddJo+k22o7lH8UQ=</DigestValue>
      </Reference>
      <Reference URI="/xl/worksheets/sheet7.xml?ContentType=application/vnd.openxmlformats-officedocument.spreadsheetml.worksheet+xml">
        <DigestMethod Algorithm="http://www.w3.org/2000/09/xmldsig#sha1"/>
        <DigestValue>hUx9LHoMv2UJYoQlBHT2C7zo8PE=</DigestValue>
      </Reference>
      <Reference URI="/xl/worksheets/sheet1.xml?ContentType=application/vnd.openxmlformats-officedocument.spreadsheetml.worksheet+xml">
        <DigestMethod Algorithm="http://www.w3.org/2000/09/xmldsig#sha1"/>
        <DigestValue>zFaa3V6S9QK397873FtuCCRFKVs=</DigestValue>
      </Reference>
      <Reference URI="/xl/worksheets/sheet3.xml?ContentType=application/vnd.openxmlformats-officedocument.spreadsheetml.worksheet+xml">
        <DigestMethod Algorithm="http://www.w3.org/2000/09/xmldsig#sha1"/>
        <DigestValue>+oNio2JmvA8jhFuA5Jd0JClysaM=</DigestValue>
      </Reference>
      <Reference URI="/xl/worksheets/sheet8.xml?ContentType=application/vnd.openxmlformats-officedocument.spreadsheetml.worksheet+xml">
        <DigestMethod Algorithm="http://www.w3.org/2000/09/xmldsig#sha1"/>
        <DigestValue>qbrdLUbLX3HTbzUYe9FAN5qYeTU=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2019-10-14T13:31:42Z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2019-10-14T13:31:42Z</xd:SigningTime>
          <xd:SigningCertificate>
            <xd:Cert>
              <xd:CertDigest>
                <DigestMethod Algorithm="http://www.w3.org/2000/09/xmldsig#sha1"/>
                <DigestValue>khwQiFJ9niJmJBCeqTP+g65Te5U=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2DWAXVAW3MHF-2059742919-15</_dlc_DocId>
    <_dlc_DocIdUrl xmlns="a7e37686-00e6-405d-9032-d05dd3ba55a9">
      <Url>https://vis.fnbrno.cz/c012/WebVZVZ/_layouts/15/DocIdRedir.aspx?ID=2DWAXVAW3MHF-2059742919-15</Url>
      <Description>2DWAXVAW3MHF-2059742919-15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664E14AC5705458908C22A02598B0D" ma:contentTypeVersion="3" ma:contentTypeDescription="Vytvoří nový dokument" ma:contentTypeScope="" ma:versionID="3937ee0530b0f347e23bd6e3e0cad83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38D6A-E5EE-44BF-9DC1-594F7A8AF01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7e37686-00e6-405d-9032-d05dd3ba55a9"/>
  </ds:schemaRefs>
</ds:datastoreItem>
</file>

<file path=customXml/itemProps2.xml><?xml version="1.0" encoding="utf-8"?>
<ds:datastoreItem xmlns:ds="http://schemas.openxmlformats.org/officeDocument/2006/customXml" ds:itemID="{5474ACCC-AA2E-48E2-BEA6-4449F34CF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08DC2-19E7-4756-A30C-C2E222EE85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0F741FB-8A20-4120-A2DC-912638AEE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Zemanek Pavel</dc:creator>
  <cp:keywords/>
  <dc:description/>
  <cp:lastModifiedBy>Láníčková Kateřina</cp:lastModifiedBy>
  <cp:lastPrinted>2019-09-11T12:12:54Z</cp:lastPrinted>
  <dcterms:created xsi:type="dcterms:W3CDTF">2016-02-10T10:47:26Z</dcterms:created>
  <dcterms:modified xsi:type="dcterms:W3CDTF">2019-10-14T13:31:36Z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0x0101004E664E14AC5705458908C22A02598B0D</vt:lpwstr>
  </property>
  <property fmtid="{D5CDD505-2E9C-101B-9397-08002B2CF9AE}" pid="3" name="_dlc_DocIdItemGuid">
    <vt:lpwstr>de6e9c09-37aa-4c48-9dfa-4f4ae31470aa</vt:lpwstr>
  </property>
  <property fmtid="{D5CDD505-2E9C-101B-9397-08002B2CF9AE}" pid="4" name="_MarkAsFinal">
    <vt:bool>true</vt:bool>
  </property>
</Properties>
</file>