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02"/>
  <workbookPr/>
  <bookViews>
    <workbookView xWindow="630" yWindow="585" windowWidth="27495" windowHeight="13485" tabRatio="758" firstSheet="2" activeTab="2"/>
  </bookViews>
  <sheets>
    <sheet name="Rekapitulace stavby" sheetId="1" r:id="rId1"/>
    <sheet name="trafostanice TS3" sheetId="2" r:id="rId2"/>
    <sheet name="kabelové rozvody VN-NN+stav.čá " sheetId="3" r:id="rId3"/>
    <sheet name="objekt č.16" sheetId="4" r:id="rId4"/>
  </sheets>
  <definedNames>
    <definedName name="_xlnm.Print_Area" localSheetId="2">'kabelové rozvody VN-NN+stav.čá '!$B$3:$R$184</definedName>
    <definedName name="_xlnm.Print_Area" localSheetId="3">'objekt č.16'!$B$3:$R$231</definedName>
    <definedName name="_xlnm.Print_Area" localSheetId="0">'Rekapitulace stavby'!$B$3:$AQ$89</definedName>
    <definedName name="_xlnm.Print_Area" localSheetId="1">'trafostanice TS3'!$B$3:$R$145</definedName>
    <definedName name="_xlnm.Print_Titles" localSheetId="0">'Rekapitulace stavby'!$80:$80</definedName>
    <definedName name="_xlnm.Print_Titles" localSheetId="2">'kabelové rozvody VN-NN+stav.čá '!$117:$117</definedName>
  </definedNames>
  <calcPr calcId="191028"/>
  <extLst/>
</workbook>
</file>

<file path=xl/sharedStrings.xml><?xml version="1.0" encoding="utf-8"?>
<sst xmlns="http://schemas.openxmlformats.org/spreadsheetml/2006/main" count="1424" uniqueCount="386">
  <si>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</si>
  <si>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</si>
  <si>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</si>
  <si>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</si>
  <si>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</si>
  <si>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</si>
  <si>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</si>
  <si>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</si>
  <si>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</si>
  <si>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</si>
  <si>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</si>
  <si>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</si>
  <si>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</si>
  <si>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</si>
  <si>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</si>
  <si>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</si>
  <si>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</si>
  <si>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FN Brno - samostatná rozvodna VN pro centrální chlazení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</si>
  <si>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</si>
  <si>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</si>
  <si>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</si>
  <si>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</si>
  <si>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</si>
  <si>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</si>
  <si>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</si>
  <si>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</si>
  <si>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</si>
  <si>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</si>
  <si>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Martin Jahoda</t>
  </si>
  <si>
    <t>True</t>
  </si>
  <si>
    <t>Zpracovatel:</t>
  </si>
  <si>
    <t>Ateliér Ja-Mar s.r.o.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</si>
  <si>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</si>
  <si>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</si>
  <si>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</si>
  <si>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</si>
  <si>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</si>
  <si>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</si>
  <si>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</si>
  <si>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</si>
  <si>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</si>
  <si>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</si>
  <si>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</si>
  <si>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</si>
  <si>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</si>
  <si>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</si>
  <si>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</si>
  <si>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</si>
  <si>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Na Vyhlídce 1247/2</t>
  </si>
  <si>
    <t>795 01 Rýmařov</t>
  </si>
  <si>
    <t>Datum a podpis: 11.09.2019</t>
  </si>
  <si>
    <t>Razítko</t>
  </si>
  <si>
    <t>Datum a podpis: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</si>
  <si>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</si>
  <si>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</si>
  <si>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</si>
  <si>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</si>
  <si>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</si>
  <si>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</si>
  <si>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</si>
  <si>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</si>
  <si>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</si>
  <si>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</si>
  <si>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</si>
  <si>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</si>
  <si>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</si>
  <si>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</si>
  <si>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</si>
  <si>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</si>
  <si>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</si>
  <si>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</si>
  <si>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</si>
  <si>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</si>
  <si>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</si>
  <si>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</si>
  <si>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</si>
  <si>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</si>
  <si>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</si>
  <si>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{e0d0171a-11fc-4bdc-831e-b024fb111d3b}</t>
  </si>
  <si>
    <t>{00000000-0000-0000-0000-000000000000}</t>
  </si>
  <si>
    <t>/</t>
  </si>
  <si>
    <t>Trafostanice TS3</t>
  </si>
  <si>
    <t>1</t>
  </si>
  <si>
    <t>{9f3b19fd-da7c-4fb4-a8e8-25f043c743d5}</t>
  </si>
  <si>
    <t>kabelové rozvody VN-NN+stavební část</t>
  </si>
  <si>
    <t>{227ccf65-39de-4c43-b157-83b86f780501}</t>
  </si>
  <si>
    <t>Objekt č.16 rozvody VN-NN+stavební část</t>
  </si>
  <si>
    <t>Procent. zadání
[% nákladů rozpočtu]</t>
  </si>
  <si>
    <t>Zařazení nákladů</t>
  </si>
  <si>
    <t>Celkové náklady za stavbu 1</t>
  </si>
  <si>
    <t>1) Krycí list rozpočtu</t>
  </si>
  <si>
    <t>2) Rekapitulace rozpočtu</t>
  </si>
  <si>
    <t>3) Rozpočet</t>
  </si>
  <si>
    <t>Zpět na list:</t>
  </si>
  <si>
    <t>Rekapitulace stavby</t>
  </si>
  <si>
    <t>{1b967591-00b2-4b0d-bd78-88d1d40170e2}</t>
  </si>
  <si>
    <t>2</t>
  </si>
  <si>
    <t>KRYCÍ LIST ROZPOČTU</t>
  </si>
  <si>
    <t>Objekt:</t>
  </si>
  <si>
    <t>Trafostanice TS 3</t>
  </si>
  <si>
    <t>Náklady z rozpočtu</t>
  </si>
  <si>
    <t>Ostatní náklady</t>
  </si>
  <si>
    <t>REKAPITULACE ROZPOČTU</t>
  </si>
  <si>
    <t>FN Brno</t>
  </si>
  <si>
    <t>Kód - Popis</t>
  </si>
  <si>
    <t>Cena celkem [CZK]</t>
  </si>
  <si>
    <t>1) Náklady z rozpočtu</t>
  </si>
  <si>
    <t>-1</t>
  </si>
  <si>
    <t>Elektromontáže</t>
  </si>
  <si>
    <t>VRN</t>
  </si>
  <si>
    <t>Ostatní náklady zřízení staveniště</t>
  </si>
  <si>
    <t>ROZPOČET</t>
  </si>
  <si>
    <t>FN Brno-samostatná rozvodna VN pro centrální chlazení</t>
  </si>
  <si>
    <t>Ateliér Ja-Mar.s.r.o.</t>
  </si>
  <si>
    <t>PČ</t>
  </si>
  <si>
    <t>Typ</t>
  </si>
  <si>
    <t>Popis</t>
  </si>
  <si>
    <t>MJ</t>
  </si>
  <si>
    <t>Množství</t>
  </si>
  <si>
    <t>J.cena [CZK]</t>
  </si>
  <si>
    <t>M - Práce a dodávky M</t>
  </si>
  <si>
    <t xml:space="preserve">     Elektromontáže</t>
  </si>
  <si>
    <t>Demontáž hliníkových kabelů ANKTOYP 22 kV 3x240 mm2 volně uložených</t>
  </si>
  <si>
    <t>m</t>
  </si>
  <si>
    <t>Uzávěr pro ukončení olověného kabelu</t>
  </si>
  <si>
    <t>kus</t>
  </si>
  <si>
    <t>Ukončení vodičů celoplastových koncovkou do 22 kV staniční KSJ průřezu žíly do 240 mm2</t>
  </si>
  <si>
    <t>Úhlový konektor s polovodivou vrstvou pro kabel 1x240</t>
  </si>
  <si>
    <t>Koncovka kabelová vnitřní  POLT 24 D/1XI</t>
  </si>
  <si>
    <t>Příplatek k ukončení kabelů za ukončení a připojení stínění v plášti kabelu</t>
  </si>
  <si>
    <t>Propojení vodičů celoplastových spojkou do 22 kV venkovní páskovou SJpl 1až5 žíly do 240 mm2</t>
  </si>
  <si>
    <t>Montáž hliníkových kabelů AXECEY, AXEKCY, AXSY 35 kV žíla 120-240 mm2 pevně uložených</t>
  </si>
  <si>
    <t>Kabel 22-AXEKVCEY</t>
  </si>
  <si>
    <t>Montáž příchytek plastových jednoduchých KHF 45-55 mm</t>
  </si>
  <si>
    <t>přichytka KHF 35-54</t>
  </si>
  <si>
    <t>Svazkování jednožilových kabelů vn</t>
  </si>
  <si>
    <t>Pásek vázací na vodiče 7,6x380 mm černý</t>
  </si>
  <si>
    <t>Další štítek označovací na kabel</t>
  </si>
  <si>
    <t>Štítek PVC označovací 359050 čern</t>
  </si>
  <si>
    <t>Příplatek na zatahování kabelů hmotnosti do 2 kg do tvárnicových tras a kolektorů</t>
  </si>
  <si>
    <t>kabel. vedení JyStY 2x2x0,8</t>
  </si>
  <si>
    <t xml:space="preserve">montáž kabel vedení </t>
  </si>
  <si>
    <t>trubka panc. Vnější prum. 40 + držáky</t>
  </si>
  <si>
    <t xml:space="preserve">montáž  </t>
  </si>
  <si>
    <t>Revize,Zkoušky, prohlídky el rozvodů a zařízení celková prohlídka pro objem mtž prací do 1 000 000 Kč</t>
  </si>
  <si>
    <t xml:space="preserve">Vypínání vedení, dozor správce   </t>
  </si>
  <si>
    <t>hod</t>
  </si>
  <si>
    <t>optický rozvaděč 3.1ROPT,nastěnný 96 vláken,včetně 96 ochran.sváru,kazet a hřebenů,včetně transp. Trubiček a popisek nově s pinzetou pro patchování, z TS1,do objekt.č. 16</t>
  </si>
  <si>
    <t>montáž rozvaděče+ukončení optiky</t>
  </si>
  <si>
    <t>rozvaděč+ řídící systém 3.1AXY</t>
  </si>
  <si>
    <t>montáž rozvaděče+ukončení vodičů</t>
  </si>
  <si>
    <t>Napětová zkoužka kabelů   + výchozí revize</t>
  </si>
  <si>
    <t>VRN - Vedlejší rozpočtové náklady</t>
  </si>
  <si>
    <t xml:space="preserve">    VRN1 - Průzkumné, geodetické a projektové práce</t>
  </si>
  <si>
    <t>prováděcí projektováDokumentace</t>
  </si>
  <si>
    <t>Dokumentace skutečného provedení stavby</t>
  </si>
  <si>
    <t xml:space="preserve">    VRN3 - Zařízení staveniště</t>
  </si>
  <si>
    <t>Dopravní značení na staveništi</t>
  </si>
  <si>
    <t>Kabelové rozvody VN+stavební část</t>
  </si>
  <si>
    <t xml:space="preserve">Na Vyhlídce 1247/2 </t>
  </si>
  <si>
    <t xml:space="preserve">   Elektromontáže</t>
  </si>
  <si>
    <t xml:space="preserve">  Zemní práce při extr.mont.pracích</t>
  </si>
  <si>
    <t xml:space="preserve">    VRN1 vedlejší rozpočtové náklady</t>
  </si>
  <si>
    <t>Ostatní náklady zařízení staveniště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</si>
  <si>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</si>
  <si>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</si>
  <si>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</si>
  <si>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</si>
  <si>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</si>
  <si>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</si>
  <si>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</si>
  <si>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elektromontáže</t>
  </si>
  <si>
    <t>ROZPOCET</t>
  </si>
  <si>
    <t>3</t>
  </si>
  <si>
    <t>zemní práce při exterm. Mont. Pracech</t>
  </si>
  <si>
    <t>64</t>
  </si>
  <si>
    <t>K</t>
  </si>
  <si>
    <t>-1031255291</t>
  </si>
  <si>
    <t>256</t>
  </si>
  <si>
    <t>M</t>
  </si>
  <si>
    <t>1553655027</t>
  </si>
  <si>
    <t>-1065493726</t>
  </si>
  <si>
    <t>870537339</t>
  </si>
  <si>
    <t>1883494614</t>
  </si>
  <si>
    <t>-1717133143</t>
  </si>
  <si>
    <t>680739027</t>
  </si>
  <si>
    <t>-1359760127</t>
  </si>
  <si>
    <t>Montáž hliníkových kabelů AXECEY, AXEKCY, AXSY 35 kV žíla 120-240 mm2 volně uložených</t>
  </si>
  <si>
    <t>-1024870573</t>
  </si>
  <si>
    <t>1246611559</t>
  </si>
  <si>
    <t>128</t>
  </si>
  <si>
    <t>-522146379</t>
  </si>
  <si>
    <t>1105178837</t>
  </si>
  <si>
    <t>1845526232</t>
  </si>
  <si>
    <t>415541907</t>
  </si>
  <si>
    <t>269909784</t>
  </si>
  <si>
    <t>1004741271</t>
  </si>
  <si>
    <t>1838767146</t>
  </si>
  <si>
    <t>Zkoušky a prohlídky el rozvodů a zařízení celková prohlídka pro objem mtž prací do 1 000 000 Kč</t>
  </si>
  <si>
    <t>1100809599</t>
  </si>
  <si>
    <t>-1583745582</t>
  </si>
  <si>
    <t xml:space="preserve">Napětová zkoužka kabelů   </t>
  </si>
  <si>
    <t>2035084296</t>
  </si>
  <si>
    <t>ochranná trubka HDPE 40 + spojky</t>
  </si>
  <si>
    <t>172044126</t>
  </si>
  <si>
    <t>montáž trubky HDPE 40 do země</t>
  </si>
  <si>
    <t>379472083</t>
  </si>
  <si>
    <t>Zafukování optického kabelu do HDPE trubek</t>
  </si>
  <si>
    <t>1278103755</t>
  </si>
  <si>
    <t>Optický kabel 48 vláken</t>
  </si>
  <si>
    <t>830763805</t>
  </si>
  <si>
    <t>Ukončení optického kabelu (Pigtail)</t>
  </si>
  <si>
    <t>862436168</t>
  </si>
  <si>
    <t xml:space="preserve">Svařování optického kabelu </t>
  </si>
  <si>
    <t>54626935</t>
  </si>
  <si>
    <t>Měření otického kabelu</t>
  </si>
  <si>
    <t>Protokol měření</t>
  </si>
  <si>
    <t>-452769336</t>
  </si>
  <si>
    <t>Drobný montážní materiál</t>
  </si>
  <si>
    <t>kpl</t>
  </si>
  <si>
    <t>164725483</t>
  </si>
  <si>
    <t xml:space="preserve">    46-M - Zemní práce při extr.mont.pracích</t>
  </si>
  <si>
    <t>64944608</t>
  </si>
  <si>
    <t>odstranění podkladu pl 50m2 ,kam. Drcené tl20cm</t>
  </si>
  <si>
    <t>m2</t>
  </si>
  <si>
    <t>1713120984</t>
  </si>
  <si>
    <t>poplatek za skládku horniny1-4</t>
  </si>
  <si>
    <t>m3</t>
  </si>
  <si>
    <t>1372499984</t>
  </si>
  <si>
    <t>vytyčení kabelové trasy v zastav.prostoru délka do 100m</t>
  </si>
  <si>
    <t>km</t>
  </si>
  <si>
    <t>1836489713</t>
  </si>
  <si>
    <t>sejmutí ornice vrstvy nad 15cm se zeminou tř.2 tlouštka vrstvy do 5-20 cm</t>
  </si>
  <si>
    <t>465385404</t>
  </si>
  <si>
    <t>Bourání živičných povrchů tl. Vrstvy 10-15cmv ploše nad 10m2</t>
  </si>
  <si>
    <t>-1822693053</t>
  </si>
  <si>
    <t>Řezání spáry  asfaltu nebo betonu v tlouštce vrstvy do 8-10cm</t>
  </si>
  <si>
    <t>1573562945</t>
  </si>
  <si>
    <t>vytrhání obrubníků,lože MC,stojatých obrubníků do suti</t>
  </si>
  <si>
    <t>-942187698</t>
  </si>
  <si>
    <t>výkop kabel. rýhy 140x120 cm hor.3 strojní výkop</t>
  </si>
  <si>
    <t>-888767088</t>
  </si>
  <si>
    <t>Zřízení lože,kryt. cihly 35 cm napříč,zásyp 5cm včetně lože a zásupu šterkopísku</t>
  </si>
  <si>
    <t>1708616347</t>
  </si>
  <si>
    <t>fólie výstražná z PVC š33</t>
  </si>
  <si>
    <t>-1576494128</t>
  </si>
  <si>
    <t>Zához rýhy 140/120 cm hornina tř. 3</t>
  </si>
  <si>
    <t>990825820</t>
  </si>
  <si>
    <t>Naložení odvoz zeminy do vzd. 1000m</t>
  </si>
  <si>
    <t>-1980094111</t>
  </si>
  <si>
    <t>Příplatek za odvoz za každý další 1000 m</t>
  </si>
  <si>
    <t>-2040725333</t>
  </si>
  <si>
    <t>Pokládka vrstvy ze štěrku tl. 25 cm</t>
  </si>
  <si>
    <t>-947312049</t>
  </si>
  <si>
    <t>Vyspravení podkladu po překopech kam.hrubě drceným</t>
  </si>
  <si>
    <t>t</t>
  </si>
  <si>
    <t>1431392441</t>
  </si>
  <si>
    <t>Vyspravení krytu po překopu asf.,beton tl do 7 cm</t>
  </si>
  <si>
    <t>746425098</t>
  </si>
  <si>
    <t>Osazení stoj. Obrub.bet. S opěrou lože z C 12/15 včetně obrubníku CSB H 20 1000/150/300</t>
  </si>
  <si>
    <t>69520260</t>
  </si>
  <si>
    <t>Přesun hmot,oprava komunikací kryt.živič. A betom</t>
  </si>
  <si>
    <t>-2093775739</t>
  </si>
  <si>
    <t>nakládání suti na doprav. Prostředek</t>
  </si>
  <si>
    <t>125003975</t>
  </si>
  <si>
    <t>odvoz suti a vybour. Hmot na skládku do 1000m</t>
  </si>
  <si>
    <t>-1975403809</t>
  </si>
  <si>
    <t>Příplatek k odvozu za každý další 1 000m</t>
  </si>
  <si>
    <t>1450336039</t>
  </si>
  <si>
    <t>Vnitrostav. Doprava suti do 10 m</t>
  </si>
  <si>
    <t>5</t>
  </si>
  <si>
    <t>Příplatek k vnitro. Dopravě suti za dalších 5 m</t>
  </si>
  <si>
    <t>1024</t>
  </si>
  <si>
    <t>1870789398</t>
  </si>
  <si>
    <t>Poplatek za sklád. Suti směs bet. A cihla do 30x30 cm</t>
  </si>
  <si>
    <t>1120502971</t>
  </si>
  <si>
    <t>-288292208</t>
  </si>
  <si>
    <t xml:space="preserve">Vytyčení trasy vedení kabelového podzemního v zastavěném prostoru   </t>
  </si>
  <si>
    <t>219733981</t>
  </si>
  <si>
    <t xml:space="preserve">Zaměření skutečného provedení stavby   </t>
  </si>
  <si>
    <t>Vytyčení IS</t>
  </si>
  <si>
    <t>Zajištění výkopů - přechodové lávky, pevná zábrana</t>
  </si>
  <si>
    <t>dokumentace skutečného stavu</t>
  </si>
  <si>
    <t>prováděcí projektová dokumentace</t>
  </si>
  <si>
    <t>Zkoužky hutnění</t>
  </si>
  <si>
    <t>objekt č. 16 rozvody VN NN + stavební část</t>
  </si>
  <si>
    <t>Atelér Ja-Mar s.r.o.</t>
  </si>
  <si>
    <t>dodávka technologie</t>
  </si>
  <si>
    <t>dodávka kabelových konstrukcí</t>
  </si>
  <si>
    <t>stavební práce</t>
  </si>
  <si>
    <t>Ostatní náklady-zařízení staveniště</t>
  </si>
  <si>
    <t>Dodávka technologie</t>
  </si>
  <si>
    <t>rozvaděč VN 22 kV 8DJH,kovově krytý,bezúdržbový,plyne SFg izolovaný</t>
  </si>
  <si>
    <t>montáž rozvaděče</t>
  </si>
  <si>
    <t>pojistka 31,5 A VN</t>
  </si>
  <si>
    <t>nastavení ochran v rozvaděči VN</t>
  </si>
  <si>
    <t>sada</t>
  </si>
  <si>
    <t>rozvaděč zál. napájení 110VDC-ocelop. Skříň  1ANM</t>
  </si>
  <si>
    <t>doprava rozvaděčů</t>
  </si>
  <si>
    <t>rozvaděč NN RS0553 oceloplech š 1000 h 600 v 2000+podstavec</t>
  </si>
  <si>
    <t>montáž rozvaděče + ukončení vodičů</t>
  </si>
  <si>
    <t>elektroměr ABB M2M ethernet,sítový analyzátor,M2M serie,ethernet,multifunkční 50mA-5A,10 V-500 V 40 Hz-500 Hz</t>
  </si>
  <si>
    <t>montáž elektroměrů + ukončení vodičů</t>
  </si>
  <si>
    <t>kabelová koncovka VN pro kabel.22,0 kv 70-240včetně ok</t>
  </si>
  <si>
    <t>úhlový T konektor pro průchodku A a kabel 70mm2</t>
  </si>
  <si>
    <t>příplatek k ukončení kabelu za ukončení a připojení stínění v plášti,vč. Smršt. Tr. A oka</t>
  </si>
  <si>
    <t>napětová zkouška rozvodny VN</t>
  </si>
  <si>
    <t>rozvaděč řídícího systému2.1AXY + oživenív TS6 TS7</t>
  </si>
  <si>
    <t xml:space="preserve">montáž rozvaděče </t>
  </si>
  <si>
    <t>optický rozvaděč nástěnný,96 vláken,včetně 96 ochr.sváru,kazet a hřebenů,včetně transp. Trubiček a popisek nově s pinzetou pro patchování, z TS 3- 2.1ROPT</t>
  </si>
  <si>
    <t>oživení jednoho pole rozvaděče se složitou výzbrojí</t>
  </si>
  <si>
    <t>zkoušky kabelů zvýšeným napětím</t>
  </si>
  <si>
    <t>ocelová konstrukce pororoštu š600 d 1000 h 200  žárově pozinkovaná</t>
  </si>
  <si>
    <t>montáž</t>
  </si>
  <si>
    <t>Dodávka kabel. konstrukcí</t>
  </si>
  <si>
    <t>kabelová lávka KL 60x200 včetně stropních konstrukcí</t>
  </si>
  <si>
    <t>montáž konstrukce KL60x200</t>
  </si>
  <si>
    <t>kabelová lávka KL 60x400 včetně stropních konstrupkcí</t>
  </si>
  <si>
    <t>montáž konstrukce KL60x400</t>
  </si>
  <si>
    <t>kovová konstrukce pod VN rozvaděč</t>
  </si>
  <si>
    <t xml:space="preserve">montáž konstrukce </t>
  </si>
  <si>
    <t>kabelový žlab KZIN 62x50 včetně víka,upev konstrukce</t>
  </si>
  <si>
    <t>montáž kabel. žlabu</t>
  </si>
  <si>
    <t>kabelový žlab KZIN 50x125 včetně víka ,upevn. Konstrukce</t>
  </si>
  <si>
    <t>trubka panceřová vnějš. Prum. 40 + držáky</t>
  </si>
  <si>
    <t>montáž trubek</t>
  </si>
  <si>
    <t>pomocná konstrukce ocel. Klasic. Výroba montáž</t>
  </si>
  <si>
    <t>kg</t>
  </si>
  <si>
    <t>plastový kabel. Žlab s přepážkou PK210x70 D</t>
  </si>
  <si>
    <t>montáž žlabu na stěnu</t>
  </si>
  <si>
    <t>stavební práce-betonové konstrukce</t>
  </si>
  <si>
    <t>kabelový prostup 42cm x20cm hloub. 40cm</t>
  </si>
  <si>
    <t>kabelový prostup 42cm x39cm hloub. 40cm</t>
  </si>
  <si>
    <t>kabelový prostup 50cm x30cm hloub. 40cm</t>
  </si>
  <si>
    <t>kabelový prostup 30cm x20cm hloub. 40cm</t>
  </si>
  <si>
    <t>kabelový prostup 39cm x32cm hloub. 40cm</t>
  </si>
  <si>
    <t>zazdění stávajících prostupů</t>
  </si>
  <si>
    <t>kabelový prostup 10cmx10cm hloub. 40 cm</t>
  </si>
  <si>
    <t>prostupy DN 30 hloub. 40 cm</t>
  </si>
  <si>
    <t>odvoz suti</t>
  </si>
  <si>
    <t>kabel VN AXEKVCEY1x240</t>
  </si>
  <si>
    <t>montáž vodičů na lávky + uchycení sonap příchytkama</t>
  </si>
  <si>
    <t>kabel VN AXEKVCEY 1x70</t>
  </si>
  <si>
    <t>kabel NN CYKY 4x25</t>
  </si>
  <si>
    <t>kabel NN CYKY 4x10</t>
  </si>
  <si>
    <t>kabel NN CYKY 5Jx1,5</t>
  </si>
  <si>
    <t>montáž kabeláže do žlabů</t>
  </si>
  <si>
    <t>kabel NN CYKY 3Jx1,5</t>
  </si>
  <si>
    <t>kabel NN CYKY 3Jx2,5</t>
  </si>
  <si>
    <t>kabel NN CYKY 3Ox2,5</t>
  </si>
  <si>
    <t>kabel NN CYKY 2Ox2,5</t>
  </si>
  <si>
    <t>kabel NN JYTY 3x1</t>
  </si>
  <si>
    <t>kabel NN JYTY 7x1</t>
  </si>
  <si>
    <t>kabel NN JYTY 14x1</t>
  </si>
  <si>
    <t>kabel JyStY 2x2x0,8</t>
  </si>
  <si>
    <t>odpojení stávající kabelů do 1. pole RC181</t>
  </si>
  <si>
    <t xml:space="preserve">délková úprava kabeláže + přepojení do 1.pole RC181 </t>
  </si>
  <si>
    <t xml:space="preserve">hod </t>
  </si>
  <si>
    <t>přepojení technologií v poli č. 3 RC181 do pole č.2</t>
  </si>
  <si>
    <t>demontáž kovových konstrukcí rozvaděčů RC181 pole č. 3,4 a RC182 pole č. 4</t>
  </si>
  <si>
    <t>FeZn 30x4 doplnění uzemnění</t>
  </si>
  <si>
    <t>KO 125E/EQO2</t>
  </si>
  <si>
    <t>ks</t>
  </si>
  <si>
    <t xml:space="preserve">montáž </t>
  </si>
  <si>
    <t>uprava skříní rozvad. RC181 RC 182(zakrytí chybějících krytů rozvaděčů) včetně dodání krycích plechů</t>
  </si>
  <si>
    <t>rozvodná krabice do 5x4</t>
  </si>
  <si>
    <t>montáž včetně ukončení vodičů</t>
  </si>
  <si>
    <t>rozvodná krabice do 5x10</t>
  </si>
  <si>
    <t>rozvodná krabice do 5x25</t>
  </si>
  <si>
    <t>vypínání zařízení dozor správce</t>
  </si>
  <si>
    <t>napětová zkouška do 35 kV</t>
  </si>
  <si>
    <t>dielektrický koberec šíře 1,5 m</t>
  </si>
  <si>
    <t>zkratovací souprava do 1 kV</t>
  </si>
  <si>
    <t>zkratovací souprava do 38,5 kV</t>
  </si>
  <si>
    <t>zkoušečky (AC vnitřní a venkovní do 80 kV)</t>
  </si>
  <si>
    <t>fázovací soupravy</t>
  </si>
  <si>
    <t>vybíjecí soupravy</t>
  </si>
  <si>
    <t>propojovací soupravy</t>
  </si>
  <si>
    <t>diel. Rukavice,diel. Ochr. Přilby</t>
  </si>
  <si>
    <t>demontáž stávajících kabelů VN</t>
  </si>
  <si>
    <t>demontáž stávajících přípojnic VN včetně podpěr</t>
  </si>
  <si>
    <t xml:space="preserve">protipož. Ucpávky </t>
  </si>
  <si>
    <t>ucpávky proti zatečení do stavebn konstr.</t>
  </si>
  <si>
    <t>dokumentace skutečného provedení stavby</t>
  </si>
  <si>
    <t xml:space="preserve">prováděcí projektová dokumentace </t>
  </si>
  <si>
    <t>výchozí revize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</si>
</sst>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sz val="8"/>
      <color rgb="FFFF0000"/>
      <name val="Trebuchet MS"/>
      <family val="2"/>
    </font>
    <font>
      <sz val="8"/>
      <color rgb="FF00B050"/>
      <name val="Trebuchet MS"/>
      <family val="2"/>
    </font>
    <font>
      <i/>
      <sz val="8"/>
      <name val="Trebuchet MS"/>
      <family val="2"/>
    </font>
    <font>
      <sz val="9"/>
      <color rgb="FF003366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 style="hair">
        <color rgb="FF969696"/>
      </right>
      <top/>
      <bottom/>
    </border>
    <border>
      <left style="thin"/>
      <right style="hair">
        <color rgb="FF969696"/>
      </right>
      <top/>
      <bottom/>
    </border>
    <border>
      <left style="hair">
        <color rgb="FF969696"/>
      </left>
      <right style="thin"/>
      <top/>
      <bottom/>
    </border>
    <border>
      <left style="thin"/>
      <right style="hair">
        <color rgb="FF969696"/>
      </right>
      <top/>
      <bottom style="thin"/>
    </border>
    <border>
      <left style="hair">
        <color rgb="FF969696"/>
      </left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 style="hair">
        <color rgb="FF969696"/>
      </left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medium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24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6" xfId="0" applyBorder="1"/>
    <xf numFmtId="0" fontId="0" fillId="0" borderId="27" xfId="0" applyFont="1" applyBorder="1" applyAlignment="1" applyProtection="1">
      <alignment vertical="center"/>
      <protection locked="0"/>
    </xf>
    <xf numFmtId="0" fontId="0" fillId="0" borderId="27" xfId="0" applyBorder="1"/>
    <xf numFmtId="0" fontId="7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 vertical="center"/>
    </xf>
    <xf numFmtId="14" fontId="0" fillId="0" borderId="16" xfId="0" applyNumberFormat="1" applyFont="1" applyBorder="1" applyAlignment="1">
      <alignment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Font="1" applyBorder="1" applyAlignment="1">
      <alignment vertical="center"/>
    </xf>
    <xf numFmtId="0" fontId="0" fillId="0" borderId="32" xfId="0" applyBorder="1"/>
    <xf numFmtId="0" fontId="0" fillId="0" borderId="33" xfId="0" applyBorder="1"/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167" fontId="0" fillId="0" borderId="34" xfId="0" applyNumberFormat="1" applyFont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67" fontId="0" fillId="0" borderId="36" xfId="0" applyNumberFormat="1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167" fontId="0" fillId="0" borderId="37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left" vertical="center" wrapText="1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4" fontId="4" fillId="3" borderId="9" xfId="0" applyNumberFormat="1" applyFont="1" applyFill="1" applyBorder="1" applyAlignment="1">
      <alignment vertical="center"/>
    </xf>
    <xf numFmtId="4" fontId="4" fillId="3" borderId="3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0" fillId="0" borderId="34" xfId="0" applyFont="1" applyBorder="1" applyAlignment="1" applyProtection="1">
      <alignment horizontal="left" vertical="center" wrapText="1"/>
      <protection locked="0"/>
    </xf>
    <xf numFmtId="4" fontId="0" fillId="0" borderId="34" xfId="0" applyNumberFormat="1" applyFont="1" applyBorder="1" applyAlignment="1" applyProtection="1">
      <alignment vertical="center"/>
      <protection locked="0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3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left" vertical="center" wrapText="1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/>
    </xf>
    <xf numFmtId="4" fontId="37" fillId="0" borderId="24" xfId="0" applyNumberFormat="1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4" fontId="0" fillId="0" borderId="37" xfId="0" applyNumberFormat="1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32" fillId="0" borderId="24" xfId="0" applyFont="1" applyBorder="1" applyAlignment="1" applyProtection="1">
      <alignment horizontal="left" vertical="center" wrapText="1"/>
      <protection locked="0"/>
    </xf>
    <xf numFmtId="4" fontId="32" fillId="0" borderId="24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89"/>
  <sheetViews>
    <sheetView showGridLines="0" workbookViewId="0" topLeftCell="A1">
      <pane ySplit="1" topLeftCell="A2" activePane="bottomLeft" state="frozen"/>
      <selection pane="bottomLeft" activeCell="AF76" sqref="AF7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11" width="2.5" style="0" customWidth="1"/>
    <col min="12" max="12" width="22" style="0" customWidth="1"/>
    <col min="13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20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206"/>
      <c r="BT1" s="16" t="s">
        <v>6</v>
      </c>
      <c r="BU1" s="16" t="s">
        <v>6</v>
      </c>
    </row>
    <row r="2" spans="1:73" ht="36.95" customHeight="1">
      <c r="A2" s="206"/>
      <c r="B2" s="206"/>
      <c r="C2" s="227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06"/>
      <c r="AR2" s="244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17" t="s">
        <v>9</v>
      </c>
      <c r="BT2" s="17" t="s">
        <v>10</v>
      </c>
      <c r="BU2" s="206"/>
    </row>
    <row r="3" spans="1:73" ht="6.95" customHeight="1">
      <c r="A3" s="206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17" t="s">
        <v>9</v>
      </c>
      <c r="BT3" s="17" t="s">
        <v>11</v>
      </c>
      <c r="BU3" s="206"/>
    </row>
    <row r="4" spans="1:73" ht="36.95" customHeight="1">
      <c r="A4" s="206"/>
      <c r="B4" s="21"/>
      <c r="C4" s="228" t="s">
        <v>12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"/>
      <c r="AR4" s="206"/>
      <c r="AS4" s="213" t="s">
        <v>13</v>
      </c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17" t="s">
        <v>14</v>
      </c>
      <c r="BT4" s="206"/>
      <c r="BU4" s="206"/>
    </row>
    <row r="5" spans="1:73" ht="14.45" customHeight="1">
      <c r="A5" s="206"/>
      <c r="B5" s="21"/>
      <c r="C5" s="23"/>
      <c r="D5" s="24" t="s">
        <v>15</v>
      </c>
      <c r="E5" s="23"/>
      <c r="F5" s="23"/>
      <c r="G5" s="23"/>
      <c r="H5" s="23"/>
      <c r="I5" s="23"/>
      <c r="J5" s="23"/>
      <c r="K5" s="229">
        <v>10092019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3"/>
      <c r="AQ5" s="22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17" t="s">
        <v>9</v>
      </c>
      <c r="BT5" s="206"/>
      <c r="BU5" s="206"/>
    </row>
    <row r="6" spans="1:73" ht="36.95" customHeight="1">
      <c r="A6" s="206"/>
      <c r="B6" s="21"/>
      <c r="C6" s="23"/>
      <c r="D6" s="25" t="s">
        <v>16</v>
      </c>
      <c r="E6" s="23"/>
      <c r="F6" s="23"/>
      <c r="G6" s="23"/>
      <c r="H6" s="23"/>
      <c r="I6" s="23"/>
      <c r="J6" s="23"/>
      <c r="K6" s="230" t="s">
        <v>17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"/>
      <c r="AQ6" s="22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17" t="s">
        <v>9</v>
      </c>
      <c r="BT6" s="206"/>
      <c r="BU6" s="206"/>
    </row>
    <row r="7" spans="1:73" ht="14.45" customHeight="1">
      <c r="A7" s="206"/>
      <c r="B7" s="21"/>
      <c r="C7" s="23"/>
      <c r="D7" s="210" t="s">
        <v>18</v>
      </c>
      <c r="E7" s="23"/>
      <c r="F7" s="23"/>
      <c r="G7" s="23"/>
      <c r="H7" s="23"/>
      <c r="I7" s="23"/>
      <c r="J7" s="23"/>
      <c r="K7" s="204" t="s">
        <v>5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10" t="s">
        <v>19</v>
      </c>
      <c r="AL7" s="23"/>
      <c r="AM7" s="23"/>
      <c r="AN7" s="204" t="s">
        <v>5</v>
      </c>
      <c r="AO7" s="23"/>
      <c r="AP7" s="23"/>
      <c r="AQ7" s="22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17" t="s">
        <v>9</v>
      </c>
      <c r="BT7" s="206"/>
      <c r="BU7" s="206"/>
    </row>
    <row r="8" spans="1:73" ht="14.45" customHeight="1">
      <c r="A8" s="206"/>
      <c r="B8" s="21"/>
      <c r="C8" s="23"/>
      <c r="D8" s="210" t="s">
        <v>20</v>
      </c>
      <c r="E8" s="23"/>
      <c r="F8" s="23"/>
      <c r="G8" s="23"/>
      <c r="H8" s="23"/>
      <c r="I8" s="23"/>
      <c r="J8" s="23"/>
      <c r="K8" s="204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10" t="s">
        <v>22</v>
      </c>
      <c r="AL8" s="23"/>
      <c r="AM8" s="23"/>
      <c r="AN8" s="144">
        <v>43719</v>
      </c>
      <c r="AO8" s="23"/>
      <c r="AP8" s="23"/>
      <c r="AQ8" s="22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17" t="s">
        <v>9</v>
      </c>
      <c r="BT8" s="206"/>
      <c r="BU8" s="206"/>
    </row>
    <row r="9" spans="1:73" ht="14.45" customHeight="1">
      <c r="A9" s="206"/>
      <c r="B9" s="21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2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17" t="s">
        <v>9</v>
      </c>
      <c r="BT9" s="206"/>
      <c r="BU9" s="206"/>
    </row>
    <row r="10" spans="1:73" ht="14.45" customHeight="1">
      <c r="A10" s="206"/>
      <c r="B10" s="21"/>
      <c r="C10" s="23"/>
      <c r="D10" s="21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10" t="s">
        <v>24</v>
      </c>
      <c r="AL10" s="23"/>
      <c r="AM10" s="23"/>
      <c r="AN10" s="204" t="s">
        <v>5</v>
      </c>
      <c r="AO10" s="23"/>
      <c r="AP10" s="23"/>
      <c r="AQ10" s="22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17" t="s">
        <v>9</v>
      </c>
      <c r="BT10" s="206"/>
      <c r="BU10" s="206"/>
    </row>
    <row r="11" spans="1:73" ht="18.4" customHeight="1">
      <c r="A11" s="206"/>
      <c r="B11" s="21"/>
      <c r="C11" s="23"/>
      <c r="D11" s="23"/>
      <c r="E11" s="204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10" t="s">
        <v>25</v>
      </c>
      <c r="AL11" s="23"/>
      <c r="AM11" s="23"/>
      <c r="AN11" s="204" t="s">
        <v>5</v>
      </c>
      <c r="AO11" s="23"/>
      <c r="AP11" s="23"/>
      <c r="AQ11" s="22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17" t="s">
        <v>9</v>
      </c>
      <c r="BT11" s="206"/>
      <c r="BU11" s="206"/>
    </row>
    <row r="12" spans="1:73" ht="6.95" customHeight="1">
      <c r="A12" s="206"/>
      <c r="B12" s="2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2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17" t="s">
        <v>9</v>
      </c>
      <c r="BT12" s="206"/>
      <c r="BU12" s="206"/>
    </row>
    <row r="13" spans="1:73" ht="14.45" customHeight="1">
      <c r="A13" s="206"/>
      <c r="B13" s="21"/>
      <c r="C13" s="23"/>
      <c r="D13" s="210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10" t="s">
        <v>24</v>
      </c>
      <c r="AL13" s="23"/>
      <c r="AM13" s="23"/>
      <c r="AN13" s="204" t="s">
        <v>5</v>
      </c>
      <c r="AO13" s="23"/>
      <c r="AP13" s="23"/>
      <c r="AQ13" s="22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17" t="s">
        <v>9</v>
      </c>
      <c r="BT13" s="206"/>
      <c r="BU13" s="206"/>
    </row>
    <row r="14" spans="1:73" ht="15">
      <c r="A14" s="206"/>
      <c r="B14" s="21"/>
      <c r="C14" s="23"/>
      <c r="D14" s="23"/>
      <c r="E14" s="204" t="s">
        <v>21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10" t="s">
        <v>25</v>
      </c>
      <c r="AL14" s="23"/>
      <c r="AM14" s="23"/>
      <c r="AN14" s="204" t="s">
        <v>5</v>
      </c>
      <c r="AO14" s="23"/>
      <c r="AP14" s="23"/>
      <c r="AQ14" s="22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17" t="s">
        <v>9</v>
      </c>
      <c r="BT14" s="206"/>
      <c r="BU14" s="206"/>
    </row>
    <row r="15" spans="1:73" ht="6.95" customHeight="1">
      <c r="A15" s="206"/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2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17" t="s">
        <v>6</v>
      </c>
      <c r="BT15" s="206"/>
      <c r="BU15" s="206"/>
    </row>
    <row r="16" spans="1:73" ht="14.45" customHeight="1">
      <c r="A16" s="206"/>
      <c r="B16" s="21"/>
      <c r="C16" s="23"/>
      <c r="D16" s="210" t="s">
        <v>27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10" t="s">
        <v>24</v>
      </c>
      <c r="AL16" s="23"/>
      <c r="AM16" s="23"/>
      <c r="AN16" s="204" t="s">
        <v>5</v>
      </c>
      <c r="AO16" s="23"/>
      <c r="AP16" s="23"/>
      <c r="AQ16" s="22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17" t="s">
        <v>6</v>
      </c>
      <c r="BT16" s="206"/>
      <c r="BU16" s="206"/>
    </row>
    <row r="17" spans="2:71" ht="18.4" customHeight="1">
      <c r="B17" s="21"/>
      <c r="C17" s="23"/>
      <c r="D17" s="23"/>
      <c r="E17" s="204" t="s">
        <v>28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10" t="s">
        <v>25</v>
      </c>
      <c r="AL17" s="23"/>
      <c r="AM17" s="23"/>
      <c r="AN17" s="204" t="s">
        <v>5</v>
      </c>
      <c r="AO17" s="23"/>
      <c r="AP17" s="23"/>
      <c r="AQ17" s="22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17" t="s">
        <v>29</v>
      </c>
    </row>
    <row r="18" spans="2:71" ht="6.95" customHeight="1">
      <c r="B18" s="2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2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17" t="s">
        <v>9</v>
      </c>
    </row>
    <row r="19" spans="2:71" ht="14.45" customHeight="1">
      <c r="B19" s="21"/>
      <c r="C19" s="23"/>
      <c r="D19" s="210" t="s">
        <v>30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10" t="s">
        <v>24</v>
      </c>
      <c r="AL19" s="23"/>
      <c r="AM19" s="23"/>
      <c r="AN19" s="204" t="s">
        <v>5</v>
      </c>
      <c r="AO19" s="23"/>
      <c r="AP19" s="23"/>
      <c r="AQ19" s="22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17" t="s">
        <v>9</v>
      </c>
    </row>
    <row r="20" spans="2:71" ht="18.4" customHeight="1">
      <c r="B20" s="21"/>
      <c r="C20" s="23"/>
      <c r="D20" s="23"/>
      <c r="E20" s="204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10" t="s">
        <v>25</v>
      </c>
      <c r="AL20" s="23"/>
      <c r="AM20" s="23"/>
      <c r="AN20" s="204" t="s">
        <v>5</v>
      </c>
      <c r="AO20" s="23"/>
      <c r="AP20" s="23"/>
      <c r="AQ20" s="22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</row>
    <row r="21" spans="2:71" ht="6.95" customHeight="1">
      <c r="B21" s="2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2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</row>
    <row r="22" spans="2:71" ht="15">
      <c r="B22" s="21"/>
      <c r="C22" s="23"/>
      <c r="D22" s="21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2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</row>
    <row r="23" spans="2:71" ht="16.5" customHeight="1">
      <c r="B23" s="21"/>
      <c r="C23" s="23"/>
      <c r="D23" s="23"/>
      <c r="E23" s="231" t="s">
        <v>5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"/>
      <c r="AP23" s="23"/>
      <c r="AQ23" s="22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</row>
    <row r="24" spans="2:71" ht="6.95" customHeight="1">
      <c r="B24" s="2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2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</row>
    <row r="25" spans="2:71" ht="6.95" customHeight="1">
      <c r="B25" s="21"/>
      <c r="C25" s="2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3"/>
      <c r="AQ25" s="22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</row>
    <row r="26" spans="2:71" ht="14.45" customHeight="1">
      <c r="B26" s="21"/>
      <c r="C26" s="23"/>
      <c r="D26" s="27" t="s">
        <v>33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51">
        <f>ROUND(AG82,2)</f>
        <v>0</v>
      </c>
      <c r="AL26" s="251"/>
      <c r="AM26" s="251"/>
      <c r="AN26" s="251"/>
      <c r="AO26" s="251"/>
      <c r="AP26" s="23"/>
      <c r="AQ26" s="22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</row>
    <row r="27" spans="2:71" ht="14.45" customHeight="1">
      <c r="B27" s="21"/>
      <c r="C27" s="23"/>
      <c r="D27" s="27" t="s">
        <v>34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51">
        <f>ROUND(AG86,2)</f>
        <v>0</v>
      </c>
      <c r="AL27" s="251"/>
      <c r="AM27" s="251"/>
      <c r="AN27" s="251"/>
      <c r="AO27" s="251"/>
      <c r="AP27" s="23"/>
      <c r="AQ27" s="22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</row>
    <row r="28" spans="2:43" s="1" customFormat="1" ht="6.95" customHeight="1">
      <c r="B28" s="28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9"/>
    </row>
    <row r="29" spans="2:43" s="1" customFormat="1" ht="25.9" customHeight="1">
      <c r="B29" s="28"/>
      <c r="C29" s="211"/>
      <c r="D29" s="30" t="s">
        <v>35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252">
        <f>ROUND(AK26+AK27,2)</f>
        <v>0</v>
      </c>
      <c r="AL29" s="252"/>
      <c r="AM29" s="252"/>
      <c r="AN29" s="252"/>
      <c r="AO29" s="252"/>
      <c r="AP29" s="211"/>
      <c r="AQ29" s="29"/>
    </row>
    <row r="30" spans="2:43" s="1" customFormat="1" ht="6.95" customHeight="1">
      <c r="B30" s="28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9"/>
    </row>
    <row r="31" spans="2:43" s="2" customFormat="1" ht="14.45" customHeight="1">
      <c r="B31" s="32"/>
      <c r="C31" s="33"/>
      <c r="D31" s="34" t="s">
        <v>36</v>
      </c>
      <c r="E31" s="33"/>
      <c r="F31" s="34" t="s">
        <v>37</v>
      </c>
      <c r="G31" s="33"/>
      <c r="H31" s="33"/>
      <c r="I31" s="33"/>
      <c r="J31" s="33"/>
      <c r="K31" s="33"/>
      <c r="L31" s="225">
        <v>0.21</v>
      </c>
      <c r="M31" s="225"/>
      <c r="N31" s="225"/>
      <c r="O31" s="225"/>
      <c r="P31" s="33"/>
      <c r="Q31" s="33"/>
      <c r="R31" s="33"/>
      <c r="S31" s="33"/>
      <c r="T31" s="35" t="s">
        <v>38</v>
      </c>
      <c r="U31" s="33"/>
      <c r="V31" s="33"/>
      <c r="W31" s="226" t="e">
        <f>ROUND(AZ82+SUM(CD87),2)</f>
        <v>#REF!</v>
      </c>
      <c r="X31" s="226"/>
      <c r="Y31" s="226"/>
      <c r="Z31" s="226"/>
      <c r="AA31" s="226"/>
      <c r="AB31" s="226"/>
      <c r="AC31" s="226"/>
      <c r="AD31" s="226"/>
      <c r="AE31" s="226"/>
      <c r="AF31" s="33"/>
      <c r="AG31" s="33"/>
      <c r="AH31" s="33"/>
      <c r="AI31" s="33"/>
      <c r="AJ31" s="33"/>
      <c r="AK31" s="226" t="e">
        <f>ROUND(AV82+SUM(BY87),2)</f>
        <v>#REF!</v>
      </c>
      <c r="AL31" s="226"/>
      <c r="AM31" s="226"/>
      <c r="AN31" s="226"/>
      <c r="AO31" s="226"/>
      <c r="AP31" s="33"/>
      <c r="AQ31" s="36"/>
    </row>
    <row r="32" spans="2:43" s="2" customFormat="1" ht="14.45" customHeight="1">
      <c r="B32" s="32"/>
      <c r="C32" s="33"/>
      <c r="D32" s="33"/>
      <c r="E32" s="33"/>
      <c r="F32" s="34" t="s">
        <v>39</v>
      </c>
      <c r="G32" s="33"/>
      <c r="H32" s="33"/>
      <c r="I32" s="33"/>
      <c r="J32" s="33"/>
      <c r="K32" s="33"/>
      <c r="L32" s="225">
        <v>0.15</v>
      </c>
      <c r="M32" s="225"/>
      <c r="N32" s="225"/>
      <c r="O32" s="225"/>
      <c r="P32" s="33"/>
      <c r="Q32" s="33"/>
      <c r="R32" s="33"/>
      <c r="S32" s="33"/>
      <c r="T32" s="35" t="s">
        <v>38</v>
      </c>
      <c r="U32" s="33"/>
      <c r="V32" s="33"/>
      <c r="W32" s="226" t="e">
        <f>ROUND(BA82+SUM(CE87),2)</f>
        <v>#REF!</v>
      </c>
      <c r="X32" s="226"/>
      <c r="Y32" s="226"/>
      <c r="Z32" s="226"/>
      <c r="AA32" s="226"/>
      <c r="AB32" s="226"/>
      <c r="AC32" s="226"/>
      <c r="AD32" s="226"/>
      <c r="AE32" s="226"/>
      <c r="AF32" s="33"/>
      <c r="AG32" s="33"/>
      <c r="AH32" s="33"/>
      <c r="AI32" s="33"/>
      <c r="AJ32" s="33"/>
      <c r="AK32" s="226" t="e">
        <f>ROUND(AW82+SUM(BZ87),2)</f>
        <v>#REF!</v>
      </c>
      <c r="AL32" s="226"/>
      <c r="AM32" s="226"/>
      <c r="AN32" s="226"/>
      <c r="AO32" s="226"/>
      <c r="AP32" s="33"/>
      <c r="AQ32" s="36"/>
    </row>
    <row r="33" spans="2:43" s="2" customFormat="1" ht="14.45" customHeight="1" hidden="1">
      <c r="B33" s="32"/>
      <c r="C33" s="33"/>
      <c r="D33" s="33"/>
      <c r="E33" s="33"/>
      <c r="F33" s="34" t="s">
        <v>40</v>
      </c>
      <c r="G33" s="33"/>
      <c r="H33" s="33"/>
      <c r="I33" s="33"/>
      <c r="J33" s="33"/>
      <c r="K33" s="33"/>
      <c r="L33" s="225">
        <v>0.21</v>
      </c>
      <c r="M33" s="225"/>
      <c r="N33" s="225"/>
      <c r="O33" s="225"/>
      <c r="P33" s="33"/>
      <c r="Q33" s="33"/>
      <c r="R33" s="33"/>
      <c r="S33" s="33"/>
      <c r="T33" s="35" t="s">
        <v>38</v>
      </c>
      <c r="U33" s="33"/>
      <c r="V33" s="33"/>
      <c r="W33" s="226" t="e">
        <f>ROUND(BB82+SUM(CF87),2)</f>
        <v>#REF!</v>
      </c>
      <c r="X33" s="226"/>
      <c r="Y33" s="226"/>
      <c r="Z33" s="226"/>
      <c r="AA33" s="226"/>
      <c r="AB33" s="226"/>
      <c r="AC33" s="226"/>
      <c r="AD33" s="226"/>
      <c r="AE33" s="226"/>
      <c r="AF33" s="33"/>
      <c r="AG33" s="33"/>
      <c r="AH33" s="33"/>
      <c r="AI33" s="33"/>
      <c r="AJ33" s="33"/>
      <c r="AK33" s="226">
        <v>0</v>
      </c>
      <c r="AL33" s="226"/>
      <c r="AM33" s="226"/>
      <c r="AN33" s="226"/>
      <c r="AO33" s="226"/>
      <c r="AP33" s="33"/>
      <c r="AQ33" s="36"/>
    </row>
    <row r="34" spans="2:43" s="2" customFormat="1" ht="14.45" customHeight="1" hidden="1">
      <c r="B34" s="32"/>
      <c r="C34" s="33"/>
      <c r="D34" s="33"/>
      <c r="E34" s="33"/>
      <c r="F34" s="34" t="s">
        <v>41</v>
      </c>
      <c r="G34" s="33"/>
      <c r="H34" s="33"/>
      <c r="I34" s="33"/>
      <c r="J34" s="33"/>
      <c r="K34" s="33"/>
      <c r="L34" s="225">
        <v>0.15</v>
      </c>
      <c r="M34" s="225"/>
      <c r="N34" s="225"/>
      <c r="O34" s="225"/>
      <c r="P34" s="33"/>
      <c r="Q34" s="33"/>
      <c r="R34" s="33"/>
      <c r="S34" s="33"/>
      <c r="T34" s="35" t="s">
        <v>38</v>
      </c>
      <c r="U34" s="33"/>
      <c r="V34" s="33"/>
      <c r="W34" s="226" t="e">
        <f>ROUND(BC82+SUM(CG87),2)</f>
        <v>#REF!</v>
      </c>
      <c r="X34" s="226"/>
      <c r="Y34" s="226"/>
      <c r="Z34" s="226"/>
      <c r="AA34" s="226"/>
      <c r="AB34" s="226"/>
      <c r="AC34" s="226"/>
      <c r="AD34" s="226"/>
      <c r="AE34" s="226"/>
      <c r="AF34" s="33"/>
      <c r="AG34" s="33"/>
      <c r="AH34" s="33"/>
      <c r="AI34" s="33"/>
      <c r="AJ34" s="33"/>
      <c r="AK34" s="226">
        <v>0</v>
      </c>
      <c r="AL34" s="226"/>
      <c r="AM34" s="226"/>
      <c r="AN34" s="226"/>
      <c r="AO34" s="226"/>
      <c r="AP34" s="33"/>
      <c r="AQ34" s="36"/>
    </row>
    <row r="35" spans="2:43" s="2" customFormat="1" ht="14.45" customHeight="1" hidden="1">
      <c r="B35" s="32"/>
      <c r="C35" s="33"/>
      <c r="D35" s="33"/>
      <c r="E35" s="33"/>
      <c r="F35" s="34" t="s">
        <v>42</v>
      </c>
      <c r="G35" s="33"/>
      <c r="H35" s="33"/>
      <c r="I35" s="33"/>
      <c r="J35" s="33"/>
      <c r="K35" s="33"/>
      <c r="L35" s="225">
        <v>0</v>
      </c>
      <c r="M35" s="225"/>
      <c r="N35" s="225"/>
      <c r="O35" s="225"/>
      <c r="P35" s="33"/>
      <c r="Q35" s="33"/>
      <c r="R35" s="33"/>
      <c r="S35" s="33"/>
      <c r="T35" s="35" t="s">
        <v>38</v>
      </c>
      <c r="U35" s="33"/>
      <c r="V35" s="33"/>
      <c r="W35" s="226" t="e">
        <f>ROUND(BD82+SUM(CH87),2)</f>
        <v>#REF!</v>
      </c>
      <c r="X35" s="226"/>
      <c r="Y35" s="226"/>
      <c r="Z35" s="226"/>
      <c r="AA35" s="226"/>
      <c r="AB35" s="226"/>
      <c r="AC35" s="226"/>
      <c r="AD35" s="226"/>
      <c r="AE35" s="226"/>
      <c r="AF35" s="33"/>
      <c r="AG35" s="33"/>
      <c r="AH35" s="33"/>
      <c r="AI35" s="33"/>
      <c r="AJ35" s="33"/>
      <c r="AK35" s="226">
        <v>0</v>
      </c>
      <c r="AL35" s="226"/>
      <c r="AM35" s="226"/>
      <c r="AN35" s="226"/>
      <c r="AO35" s="226"/>
      <c r="AP35" s="33"/>
      <c r="AQ35" s="36"/>
    </row>
    <row r="36" spans="2:43" s="1" customFormat="1" ht="6.95" customHeight="1">
      <c r="B36" s="28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9"/>
    </row>
    <row r="37" spans="2:43" s="1" customFormat="1" ht="25.9" customHeight="1">
      <c r="B37" s="28"/>
      <c r="C37" s="37"/>
      <c r="D37" s="38" t="s">
        <v>43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s">
        <v>44</v>
      </c>
      <c r="U37" s="39"/>
      <c r="V37" s="39"/>
      <c r="W37" s="39"/>
      <c r="X37" s="235" t="s">
        <v>45</v>
      </c>
      <c r="Y37" s="235"/>
      <c r="Z37" s="235"/>
      <c r="AA37" s="235"/>
      <c r="AB37" s="235"/>
      <c r="AC37" s="39"/>
      <c r="AD37" s="39"/>
      <c r="AE37" s="39"/>
      <c r="AF37" s="39"/>
      <c r="AG37" s="39"/>
      <c r="AH37" s="39"/>
      <c r="AI37" s="39"/>
      <c r="AJ37" s="39"/>
      <c r="AK37" s="236" t="e">
        <f>SUM(AK29:AK35)</f>
        <v>#REF!</v>
      </c>
      <c r="AL37" s="236"/>
      <c r="AM37" s="236"/>
      <c r="AN37" s="236"/>
      <c r="AO37" s="237"/>
      <c r="AP37" s="37"/>
      <c r="AQ37" s="29"/>
    </row>
    <row r="38" spans="2:43" s="1" customFormat="1" ht="14.45" customHeight="1">
      <c r="B38" s="28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9"/>
    </row>
    <row r="39" spans="2:43" ht="13.5">
      <c r="B39" s="2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2"/>
    </row>
    <row r="40" spans="2:43" ht="13.5">
      <c r="B40" s="2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2"/>
    </row>
    <row r="41" spans="2:43" ht="13.5">
      <c r="B41" s="2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2"/>
    </row>
    <row r="42" spans="2:43" ht="13.5">
      <c r="B42" s="2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2"/>
    </row>
    <row r="43" spans="2:43" ht="13.5">
      <c r="B43" s="2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2"/>
    </row>
    <row r="44" spans="2:43" s="1" customFormat="1" ht="15">
      <c r="B44" s="28"/>
      <c r="C44" s="211"/>
      <c r="D44" s="41" t="s">
        <v>46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211"/>
      <c r="AB44" s="211"/>
      <c r="AC44" s="41" t="s">
        <v>47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3"/>
      <c r="AP44" s="211"/>
      <c r="AQ44" s="29"/>
    </row>
    <row r="45" spans="2:43" ht="13.5">
      <c r="B45" s="21"/>
      <c r="C45" s="23"/>
      <c r="D45" s="4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45"/>
      <c r="AA45" s="23"/>
      <c r="AB45" s="23"/>
      <c r="AC45" s="44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5"/>
      <c r="AP45" s="23"/>
      <c r="AQ45" s="22"/>
    </row>
    <row r="46" spans="2:43" ht="13.5">
      <c r="B46" s="21"/>
      <c r="C46" s="23"/>
      <c r="D46" s="44" t="s">
        <v>31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45"/>
      <c r="AA46" s="23"/>
      <c r="AB46" s="23"/>
      <c r="AC46" s="44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45"/>
      <c r="AP46" s="23"/>
      <c r="AQ46" s="22"/>
    </row>
    <row r="47" spans="2:43" ht="13.5">
      <c r="B47" s="21"/>
      <c r="C47" s="23"/>
      <c r="D47" s="44" t="s">
        <v>48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45"/>
      <c r="AA47" s="23"/>
      <c r="AB47" s="23"/>
      <c r="AC47" s="44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45"/>
      <c r="AP47" s="23"/>
      <c r="AQ47" s="22"/>
    </row>
    <row r="48" spans="2:43" ht="13.5">
      <c r="B48" s="21"/>
      <c r="C48" s="23"/>
      <c r="D48" s="44" t="s">
        <v>49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45"/>
      <c r="AA48" s="23"/>
      <c r="AB48" s="23"/>
      <c r="AC48" s="44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45"/>
      <c r="AP48" s="23"/>
      <c r="AQ48" s="22"/>
    </row>
    <row r="49" spans="2:43" ht="13.5">
      <c r="B49" s="21"/>
      <c r="C49" s="23"/>
      <c r="D49" s="44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45"/>
      <c r="AA49" s="23"/>
      <c r="AB49" s="23"/>
      <c r="AC49" s="44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45"/>
      <c r="AP49" s="23"/>
      <c r="AQ49" s="22"/>
    </row>
    <row r="50" spans="2:43" ht="13.5">
      <c r="B50" s="21"/>
      <c r="C50" s="23"/>
      <c r="D50" s="4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45"/>
      <c r="AA50" s="23"/>
      <c r="AB50" s="23"/>
      <c r="AC50" s="44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45"/>
      <c r="AP50" s="23"/>
      <c r="AQ50" s="22"/>
    </row>
    <row r="51" spans="2:43" ht="13.5">
      <c r="B51" s="21"/>
      <c r="C51" s="23"/>
      <c r="D51" s="44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45"/>
      <c r="AA51" s="23"/>
      <c r="AB51" s="23"/>
      <c r="AC51" s="44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45"/>
      <c r="AP51" s="23"/>
      <c r="AQ51" s="22"/>
    </row>
    <row r="52" spans="2:43" ht="13.5">
      <c r="B52" s="21"/>
      <c r="C52" s="23"/>
      <c r="D52" s="44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45"/>
      <c r="AA52" s="23"/>
      <c r="AB52" s="23"/>
      <c r="AC52" s="44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45"/>
      <c r="AP52" s="23"/>
      <c r="AQ52" s="22"/>
    </row>
    <row r="53" spans="2:43" s="1" customFormat="1" ht="15">
      <c r="B53" s="28"/>
      <c r="C53" s="211"/>
      <c r="D53" s="171" t="s">
        <v>50</v>
      </c>
      <c r="E53" s="47"/>
      <c r="F53" s="47"/>
      <c r="G53" s="47"/>
      <c r="H53" s="47"/>
      <c r="I53" s="47"/>
      <c r="J53" s="47"/>
      <c r="K53" s="172"/>
      <c r="L53" s="47"/>
      <c r="M53" s="47"/>
      <c r="N53" s="47"/>
      <c r="O53" s="47"/>
      <c r="P53" s="47"/>
      <c r="Q53" s="47"/>
      <c r="R53" s="48" t="s">
        <v>51</v>
      </c>
      <c r="S53" s="47"/>
      <c r="T53" s="47"/>
      <c r="U53" s="47"/>
      <c r="V53" s="47"/>
      <c r="W53" s="47"/>
      <c r="X53" s="47"/>
      <c r="Y53" s="47"/>
      <c r="Z53" s="49"/>
      <c r="AA53" s="211"/>
      <c r="AB53" s="211"/>
      <c r="AC53" s="46" t="s">
        <v>52</v>
      </c>
      <c r="AD53" s="47"/>
      <c r="AE53" s="47"/>
      <c r="AF53" s="47"/>
      <c r="AG53" s="47"/>
      <c r="AH53" s="47"/>
      <c r="AI53" s="47"/>
      <c r="AJ53" s="47"/>
      <c r="AK53" s="47"/>
      <c r="AL53" s="47"/>
      <c r="AM53" s="48" t="s">
        <v>51</v>
      </c>
      <c r="AN53" s="47"/>
      <c r="AO53" s="49"/>
      <c r="AP53" s="211"/>
      <c r="AQ53" s="29"/>
    </row>
    <row r="54" spans="2:43" ht="13.5">
      <c r="B54" s="21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2"/>
    </row>
    <row r="55" spans="2:43" s="1" customFormat="1" ht="15">
      <c r="B55" s="28"/>
      <c r="C55" s="211"/>
      <c r="D55" s="41" t="s">
        <v>53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3"/>
      <c r="AA55" s="211"/>
      <c r="AB55" s="211"/>
      <c r="AC55" s="41" t="s">
        <v>54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3"/>
      <c r="AP55" s="211"/>
      <c r="AQ55" s="29"/>
    </row>
    <row r="56" spans="2:43" ht="13.5">
      <c r="B56" s="21"/>
      <c r="C56" s="23"/>
      <c r="D56" s="44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45"/>
      <c r="AA56" s="23"/>
      <c r="AB56" s="23"/>
      <c r="AC56" s="44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45"/>
      <c r="AP56" s="23"/>
      <c r="AQ56" s="22"/>
    </row>
    <row r="57" spans="2:43" ht="13.5">
      <c r="B57" s="21"/>
      <c r="C57" s="23"/>
      <c r="D57" s="44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45"/>
      <c r="AA57" s="23"/>
      <c r="AB57" s="23"/>
      <c r="AC57" s="44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45"/>
      <c r="AP57" s="23"/>
      <c r="AQ57" s="22"/>
    </row>
    <row r="58" spans="2:43" ht="13.5">
      <c r="B58" s="21"/>
      <c r="C58" s="23"/>
      <c r="D58" s="44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45"/>
      <c r="AA58" s="23"/>
      <c r="AB58" s="23"/>
      <c r="AC58" s="44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45"/>
      <c r="AP58" s="23"/>
      <c r="AQ58" s="22"/>
    </row>
    <row r="59" spans="2:43" ht="13.5">
      <c r="B59" s="21"/>
      <c r="C59" s="23"/>
      <c r="D59" s="44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45"/>
      <c r="AA59" s="23"/>
      <c r="AB59" s="23"/>
      <c r="AC59" s="44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45"/>
      <c r="AP59" s="23"/>
      <c r="AQ59" s="22"/>
    </row>
    <row r="60" spans="2:43" ht="13.5">
      <c r="B60" s="21"/>
      <c r="C60" s="23"/>
      <c r="D60" s="44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45"/>
      <c r="AA60" s="23"/>
      <c r="AB60" s="23"/>
      <c r="AC60" s="44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45"/>
      <c r="AP60" s="23"/>
      <c r="AQ60" s="22"/>
    </row>
    <row r="61" spans="2:43" ht="13.5">
      <c r="B61" s="21"/>
      <c r="C61" s="23"/>
      <c r="D61" s="44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45"/>
      <c r="AA61" s="23"/>
      <c r="AB61" s="23"/>
      <c r="AC61" s="44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45"/>
      <c r="AP61" s="23"/>
      <c r="AQ61" s="22"/>
    </row>
    <row r="62" spans="2:43" ht="13.5">
      <c r="B62" s="21"/>
      <c r="C62" s="23"/>
      <c r="D62" s="44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45"/>
      <c r="AA62" s="23"/>
      <c r="AB62" s="23"/>
      <c r="AC62" s="44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45"/>
      <c r="AP62" s="23"/>
      <c r="AQ62" s="22"/>
    </row>
    <row r="63" spans="2:43" ht="13.5">
      <c r="B63" s="21"/>
      <c r="C63" s="23"/>
      <c r="D63" s="44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45"/>
      <c r="AA63" s="23"/>
      <c r="AB63" s="23"/>
      <c r="AC63" s="44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45"/>
      <c r="AP63" s="23"/>
      <c r="AQ63" s="22"/>
    </row>
    <row r="64" spans="2:43" s="1" customFormat="1" ht="15">
      <c r="B64" s="28"/>
      <c r="C64" s="211"/>
      <c r="D64" s="46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8" t="s">
        <v>51</v>
      </c>
      <c r="S64" s="47"/>
      <c r="T64" s="47"/>
      <c r="U64" s="47"/>
      <c r="V64" s="47"/>
      <c r="W64" s="47"/>
      <c r="X64" s="47"/>
      <c r="Y64" s="47"/>
      <c r="Z64" s="49"/>
      <c r="AA64" s="211"/>
      <c r="AB64" s="211"/>
      <c r="AC64" s="46" t="s">
        <v>52</v>
      </c>
      <c r="AD64" s="47"/>
      <c r="AE64" s="47"/>
      <c r="AF64" s="47"/>
      <c r="AG64" s="47"/>
      <c r="AH64" s="47"/>
      <c r="AI64" s="47"/>
      <c r="AJ64" s="47"/>
      <c r="AK64" s="47"/>
      <c r="AL64" s="47"/>
      <c r="AM64" s="48" t="s">
        <v>51</v>
      </c>
      <c r="AN64" s="47"/>
      <c r="AO64" s="49"/>
      <c r="AP64" s="211"/>
      <c r="AQ64" s="29"/>
    </row>
    <row r="65" spans="2:43" s="1" customFormat="1" ht="6.95" customHeight="1">
      <c r="B65" s="28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9"/>
    </row>
    <row r="66" spans="2:43" s="1" customFormat="1" ht="6.95" customHeight="1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2"/>
    </row>
    <row r="70" spans="2:43" s="1" customFormat="1" ht="6.95" customHeight="1"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5"/>
    </row>
    <row r="71" spans="2:43" s="1" customFormat="1" ht="36.95" customHeight="1">
      <c r="B71" s="28"/>
      <c r="C71" s="228" t="s">
        <v>55</v>
      </c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9"/>
    </row>
    <row r="72" spans="2:43" s="3" customFormat="1" ht="14.45" customHeight="1">
      <c r="B72" s="56"/>
      <c r="C72" s="210" t="s">
        <v>15</v>
      </c>
      <c r="D72" s="203"/>
      <c r="E72" s="203"/>
      <c r="F72" s="203"/>
      <c r="G72" s="203"/>
      <c r="H72" s="203"/>
      <c r="I72" s="203"/>
      <c r="J72" s="203"/>
      <c r="K72" s="203"/>
      <c r="L72" s="229">
        <v>10092019</v>
      </c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57"/>
    </row>
    <row r="73" spans="2:43" s="4" customFormat="1" ht="36.95" customHeight="1">
      <c r="B73" s="58"/>
      <c r="C73" s="59" t="s">
        <v>16</v>
      </c>
      <c r="D73" s="60"/>
      <c r="E73" s="60"/>
      <c r="F73" s="60"/>
      <c r="G73" s="60"/>
      <c r="H73" s="60"/>
      <c r="I73" s="60"/>
      <c r="J73" s="60"/>
      <c r="K73" s="60"/>
      <c r="L73" s="238" t="str">
        <f>K6</f>
        <v>FN Brno - samostatná rozvodna VN pro centrální chlazení</v>
      </c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60"/>
      <c r="AQ73" s="61"/>
    </row>
    <row r="74" spans="2:43" s="1" customFormat="1" ht="6.95" customHeight="1">
      <c r="B74" s="28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9"/>
    </row>
    <row r="75" spans="2:43" s="1" customFormat="1" ht="15">
      <c r="B75" s="28"/>
      <c r="C75" s="210" t="s">
        <v>20</v>
      </c>
      <c r="D75" s="211"/>
      <c r="E75" s="211"/>
      <c r="F75" s="211"/>
      <c r="G75" s="211"/>
      <c r="H75" s="211"/>
      <c r="I75" s="211"/>
      <c r="J75" s="211"/>
      <c r="K75" s="211"/>
      <c r="L75" s="62" t="str">
        <f>IF(K8="","",K8)</f>
        <v xml:space="preserve"> </v>
      </c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0" t="s">
        <v>22</v>
      </c>
      <c r="AJ75" s="211"/>
      <c r="AK75" s="211"/>
      <c r="AL75" s="211"/>
      <c r="AM75" s="212">
        <f>IF(AN8="","",AN8)</f>
        <v>43719</v>
      </c>
      <c r="AN75" s="211"/>
      <c r="AO75" s="211"/>
      <c r="AP75" s="211"/>
      <c r="AQ75" s="29"/>
    </row>
    <row r="76" spans="2:43" s="1" customFormat="1" ht="6.95" customHeight="1">
      <c r="B76" s="28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9"/>
    </row>
    <row r="77" spans="2:56" s="1" customFormat="1" ht="15" customHeight="1">
      <c r="B77" s="28"/>
      <c r="C77" s="210" t="s">
        <v>23</v>
      </c>
      <c r="D77" s="211"/>
      <c r="E77" s="211"/>
      <c r="F77" s="211"/>
      <c r="G77" s="211"/>
      <c r="H77" s="211"/>
      <c r="I77" s="211"/>
      <c r="J77" s="211"/>
      <c r="K77" s="211"/>
      <c r="L77" s="203" t="str">
        <f>IF(E11="","",E11)</f>
        <v xml:space="preserve"> </v>
      </c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0" t="s">
        <v>27</v>
      </c>
      <c r="AJ77" s="211"/>
      <c r="AK77" s="211"/>
      <c r="AL77" s="211"/>
      <c r="AM77" s="239"/>
      <c r="AN77" s="239"/>
      <c r="AO77" s="239"/>
      <c r="AP77" s="239"/>
      <c r="AQ77" s="29"/>
      <c r="AS77" s="245" t="s">
        <v>56</v>
      </c>
      <c r="AT77" s="246"/>
      <c r="AU77" s="42"/>
      <c r="AV77" s="42"/>
      <c r="AW77" s="42"/>
      <c r="AX77" s="42"/>
      <c r="AY77" s="42"/>
      <c r="AZ77" s="42"/>
      <c r="BA77" s="42"/>
      <c r="BB77" s="42"/>
      <c r="BC77" s="42"/>
      <c r="BD77" s="43"/>
    </row>
    <row r="78" spans="2:56" s="1" customFormat="1" ht="15">
      <c r="B78" s="28"/>
      <c r="C78" s="210" t="s">
        <v>26</v>
      </c>
      <c r="D78" s="211"/>
      <c r="E78" s="211"/>
      <c r="F78" s="211"/>
      <c r="G78" s="211"/>
      <c r="H78" s="211"/>
      <c r="I78" s="211"/>
      <c r="J78" s="211"/>
      <c r="K78" s="211"/>
      <c r="L78" s="203" t="str">
        <f>IF(E14="","",E14)</f>
        <v xml:space="preserve"> </v>
      </c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0" t="s">
        <v>30</v>
      </c>
      <c r="AJ78" s="211"/>
      <c r="AK78" s="211"/>
      <c r="AL78" s="211"/>
      <c r="AM78" s="239" t="str">
        <f>IF(E20="","",E20)</f>
        <v>Ateliér Ja-Mar s.r.o.</v>
      </c>
      <c r="AN78" s="239"/>
      <c r="AO78" s="239"/>
      <c r="AP78" s="239"/>
      <c r="AQ78" s="29"/>
      <c r="AS78" s="247"/>
      <c r="AT78" s="248"/>
      <c r="AU78" s="211"/>
      <c r="AV78" s="211"/>
      <c r="AW78" s="211"/>
      <c r="AX78" s="211"/>
      <c r="AY78" s="211"/>
      <c r="AZ78" s="211"/>
      <c r="BA78" s="211"/>
      <c r="BB78" s="211"/>
      <c r="BC78" s="211"/>
      <c r="BD78" s="63"/>
    </row>
    <row r="79" spans="2:56" s="1" customFormat="1" ht="10.9" customHeight="1">
      <c r="B79" s="28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9"/>
      <c r="AS79" s="249"/>
      <c r="AT79" s="250"/>
      <c r="AU79" s="211"/>
      <c r="AV79" s="211"/>
      <c r="AW79" s="211"/>
      <c r="AX79" s="211"/>
      <c r="AY79" s="211"/>
      <c r="AZ79" s="211"/>
      <c r="BA79" s="211"/>
      <c r="BB79" s="211"/>
      <c r="BC79" s="211"/>
      <c r="BD79" s="63"/>
    </row>
    <row r="80" spans="2:56" s="1" customFormat="1" ht="29.25" customHeight="1">
      <c r="B80" s="28"/>
      <c r="C80" s="232" t="s">
        <v>57</v>
      </c>
      <c r="D80" s="233"/>
      <c r="E80" s="233"/>
      <c r="F80" s="233"/>
      <c r="G80" s="233"/>
      <c r="H80" s="64"/>
      <c r="I80" s="233" t="s">
        <v>58</v>
      </c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 t="s">
        <v>59</v>
      </c>
      <c r="AH80" s="233"/>
      <c r="AI80" s="233"/>
      <c r="AJ80" s="233"/>
      <c r="AK80" s="233"/>
      <c r="AL80" s="233"/>
      <c r="AM80" s="233"/>
      <c r="AN80" s="233" t="s">
        <v>60</v>
      </c>
      <c r="AO80" s="233"/>
      <c r="AP80" s="234"/>
      <c r="AQ80" s="29"/>
      <c r="AS80" s="65" t="s">
        <v>61</v>
      </c>
      <c r="AT80" s="66" t="s">
        <v>62</v>
      </c>
      <c r="AU80" s="66" t="s">
        <v>63</v>
      </c>
      <c r="AV80" s="66" t="s">
        <v>64</v>
      </c>
      <c r="AW80" s="66" t="s">
        <v>65</v>
      </c>
      <c r="AX80" s="66" t="s">
        <v>66</v>
      </c>
      <c r="AY80" s="66" t="s">
        <v>67</v>
      </c>
      <c r="AZ80" s="66" t="s">
        <v>68</v>
      </c>
      <c r="BA80" s="66" t="s">
        <v>69</v>
      </c>
      <c r="BB80" s="66" t="s">
        <v>70</v>
      </c>
      <c r="BC80" s="66" t="s">
        <v>71</v>
      </c>
      <c r="BD80" s="67" t="s">
        <v>72</v>
      </c>
    </row>
    <row r="81" spans="2:56" s="1" customFormat="1" ht="10.9" customHeight="1">
      <c r="B81" s="28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9"/>
      <c r="AS81" s="68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3"/>
    </row>
    <row r="82" spans="2:76" s="4" customFormat="1" ht="32.45" customHeight="1">
      <c r="B82" s="58"/>
      <c r="C82" s="69" t="s">
        <v>73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240"/>
      <c r="AH82" s="240"/>
      <c r="AI82" s="240"/>
      <c r="AJ82" s="240"/>
      <c r="AK82" s="240"/>
      <c r="AL82" s="240"/>
      <c r="AM82" s="240"/>
      <c r="AN82" s="241"/>
      <c r="AO82" s="241"/>
      <c r="AP82" s="241"/>
      <c r="AQ82" s="61"/>
      <c r="AS82" s="71">
        <f>ROUND(SUM(AS83:AS84),2)</f>
        <v>0</v>
      </c>
      <c r="AT82" s="72" t="e">
        <f>ROUND(SUM(AV82:AW82),2)</f>
        <v>#REF!</v>
      </c>
      <c r="AU82" s="73" t="e">
        <f>ROUND(SUM(AU83:AU84),5)</f>
        <v>#REF!</v>
      </c>
      <c r="AV82" s="72" t="e">
        <f>ROUND(AZ82*L31,2)</f>
        <v>#REF!</v>
      </c>
      <c r="AW82" s="72" t="e">
        <f>ROUND(BA82*L32,2)</f>
        <v>#REF!</v>
      </c>
      <c r="AX82" s="72" t="e">
        <f>ROUND(BB82*L31,2)</f>
        <v>#REF!</v>
      </c>
      <c r="AY82" s="72" t="e">
        <f>ROUND(BC82*L32,2)</f>
        <v>#REF!</v>
      </c>
      <c r="AZ82" s="72" t="e">
        <f>ROUND(SUM(AZ83:AZ84),2)</f>
        <v>#REF!</v>
      </c>
      <c r="BA82" s="72" t="e">
        <f>ROUND(SUM(BA83:BA84),2)</f>
        <v>#REF!</v>
      </c>
      <c r="BB82" s="72" t="e">
        <f>ROUND(SUM(BB83:BB84),2)</f>
        <v>#REF!</v>
      </c>
      <c r="BC82" s="72" t="e">
        <f>ROUND(SUM(BC83:BC84),2)</f>
        <v>#REF!</v>
      </c>
      <c r="BD82" s="74" t="e">
        <f>ROUND(SUM(BD83:BD84),2)</f>
        <v>#REF!</v>
      </c>
      <c r="BS82" s="75" t="s">
        <v>74</v>
      </c>
      <c r="BT82" s="75" t="s">
        <v>75</v>
      </c>
      <c r="BU82" s="76" t="s">
        <v>76</v>
      </c>
      <c r="BV82" s="75" t="s">
        <v>77</v>
      </c>
      <c r="BW82" s="75" t="s">
        <v>78</v>
      </c>
      <c r="BX82" s="75" t="s">
        <v>79</v>
      </c>
    </row>
    <row r="83" spans="1:76" s="5" customFormat="1" ht="16.5" customHeight="1">
      <c r="A83" s="77" t="s">
        <v>80</v>
      </c>
      <c r="B83" s="78"/>
      <c r="C83" s="79"/>
      <c r="D83" s="224"/>
      <c r="E83" s="224"/>
      <c r="F83" s="224"/>
      <c r="G83" s="224"/>
      <c r="H83" s="224"/>
      <c r="I83" s="80"/>
      <c r="J83" s="223" t="s">
        <v>81</v>
      </c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42"/>
      <c r="AH83" s="242"/>
      <c r="AI83" s="242"/>
      <c r="AJ83" s="242"/>
      <c r="AK83" s="242"/>
      <c r="AL83" s="242"/>
      <c r="AM83" s="242"/>
      <c r="AN83" s="242">
        <f>AG83*1.21</f>
        <v>0</v>
      </c>
      <c r="AO83" s="242"/>
      <c r="AP83" s="242"/>
      <c r="AQ83" s="81"/>
      <c r="AS83" s="82">
        <f>'kabelové rozvody VN-NN+stav.čá '!M28</f>
        <v>0</v>
      </c>
      <c r="AT83" s="83">
        <f>ROUND(SUM(AV83:AW83),2)</f>
        <v>0</v>
      </c>
      <c r="AU83" s="84" t="e">
        <f>'kabelové rozvody VN-NN+stav.čá '!W118</f>
        <v>#REF!</v>
      </c>
      <c r="AV83" s="83">
        <f>'kabelové rozvody VN-NN+stav.čá '!M32</f>
        <v>0</v>
      </c>
      <c r="AW83" s="83">
        <f>'kabelové rozvody VN-NN+stav.čá '!M33</f>
        <v>0</v>
      </c>
      <c r="AX83" s="83">
        <f>'kabelové rozvody VN-NN+stav.čá '!M34</f>
        <v>0</v>
      </c>
      <c r="AY83" s="83">
        <f>'kabelové rozvody VN-NN+stav.čá '!M35</f>
        <v>0</v>
      </c>
      <c r="AZ83" s="83" t="e">
        <f>'kabelové rozvody VN-NN+stav.čá '!H32</f>
        <v>#REF!</v>
      </c>
      <c r="BA83" s="83">
        <f>'kabelové rozvody VN-NN+stav.čá '!H33</f>
        <v>0</v>
      </c>
      <c r="BB83" s="83">
        <f>'kabelové rozvody VN-NN+stav.čá '!H34</f>
        <v>0</v>
      </c>
      <c r="BC83" s="83">
        <f>'kabelové rozvody VN-NN+stav.čá '!H35</f>
        <v>0</v>
      </c>
      <c r="BD83" s="85">
        <f>'kabelové rozvody VN-NN+stav.čá '!H36</f>
        <v>0</v>
      </c>
      <c r="BT83" s="86" t="s">
        <v>82</v>
      </c>
      <c r="BV83" s="86" t="s">
        <v>77</v>
      </c>
      <c r="BW83" s="86" t="s">
        <v>83</v>
      </c>
      <c r="BX83" s="86" t="s">
        <v>78</v>
      </c>
    </row>
    <row r="84" spans="1:76" s="5" customFormat="1" ht="31.5" customHeight="1">
      <c r="A84" s="77" t="s">
        <v>80</v>
      </c>
      <c r="B84" s="78"/>
      <c r="C84" s="79"/>
      <c r="D84" s="224"/>
      <c r="E84" s="224"/>
      <c r="F84" s="224"/>
      <c r="G84" s="224"/>
      <c r="H84" s="224"/>
      <c r="I84" s="80"/>
      <c r="J84" s="223" t="s">
        <v>84</v>
      </c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42"/>
      <c r="AH84" s="242"/>
      <c r="AI84" s="242"/>
      <c r="AJ84" s="242"/>
      <c r="AK84" s="242"/>
      <c r="AL84" s="242"/>
      <c r="AM84" s="242"/>
      <c r="AN84" s="242">
        <f>AG84*1.21</f>
        <v>0</v>
      </c>
      <c r="AO84" s="242"/>
      <c r="AP84" s="242"/>
      <c r="AQ84" s="81"/>
      <c r="AS84" s="87">
        <f>'objekt č.16'!M28</f>
        <v>0</v>
      </c>
      <c r="AT84" s="88" t="e">
        <f>ROUND(SUM(AV84:AW84),2)</f>
        <v>#REF!</v>
      </c>
      <c r="AU84" s="89" t="e">
        <f>#REF!</f>
        <v>#REF!</v>
      </c>
      <c r="AV84" s="88">
        <f>'objekt č.16'!M32</f>
        <v>0</v>
      </c>
      <c r="AW84" s="88" t="e">
        <f>'objekt č.16'!M33</f>
        <v>#REF!</v>
      </c>
      <c r="AX84" s="88">
        <f>'objekt č.16'!M34</f>
        <v>0</v>
      </c>
      <c r="AY84" s="88">
        <f>'objekt č.16'!M35</f>
        <v>0</v>
      </c>
      <c r="AZ84" s="88" t="e">
        <f>'objekt č.16'!H32</f>
        <v>#REF!</v>
      </c>
      <c r="BA84" s="88" t="e">
        <f>'objekt č.16'!H33</f>
        <v>#REF!</v>
      </c>
      <c r="BB84" s="88" t="e">
        <f>'objekt č.16'!H34</f>
        <v>#REF!</v>
      </c>
      <c r="BC84" s="88" t="e">
        <f>'objekt č.16'!H35</f>
        <v>#REF!</v>
      </c>
      <c r="BD84" s="90" t="e">
        <f>'objekt č.16'!H36</f>
        <v>#REF!</v>
      </c>
      <c r="BT84" s="86" t="s">
        <v>82</v>
      </c>
      <c r="BV84" s="86" t="s">
        <v>77</v>
      </c>
      <c r="BW84" s="86" t="s">
        <v>85</v>
      </c>
      <c r="BX84" s="86" t="s">
        <v>78</v>
      </c>
    </row>
    <row r="85" spans="1:76" ht="16.5">
      <c r="A85" s="206"/>
      <c r="B85" s="21"/>
      <c r="C85" s="23"/>
      <c r="D85" s="23"/>
      <c r="E85" s="23"/>
      <c r="F85" s="23"/>
      <c r="G85" s="23"/>
      <c r="H85" s="23"/>
      <c r="I85" s="23"/>
      <c r="J85" s="223" t="s">
        <v>86</v>
      </c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42"/>
      <c r="AH85" s="242"/>
      <c r="AI85" s="242"/>
      <c r="AJ85" s="242"/>
      <c r="AK85" s="242"/>
      <c r="AL85" s="242"/>
      <c r="AM85" s="242"/>
      <c r="AN85" s="242">
        <f>AG85*1.21</f>
        <v>0</v>
      </c>
      <c r="AO85" s="242"/>
      <c r="AP85" s="242"/>
      <c r="AQ85" s="22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</row>
    <row r="86" spans="2:48" s="1" customFormat="1" ht="30" customHeight="1">
      <c r="B86" s="28"/>
      <c r="C86" s="69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9"/>
      <c r="AS86" s="65" t="s">
        <v>87</v>
      </c>
      <c r="AT86" s="66" t="s">
        <v>88</v>
      </c>
      <c r="AU86" s="66" t="s">
        <v>36</v>
      </c>
      <c r="AV86" s="67" t="s">
        <v>62</v>
      </c>
    </row>
    <row r="87" spans="2:48" s="1" customFormat="1" ht="10.9" customHeight="1">
      <c r="B87" s="28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9"/>
      <c r="AS87" s="91"/>
      <c r="AT87" s="47"/>
      <c r="AU87" s="47"/>
      <c r="AV87" s="49"/>
    </row>
    <row r="88" spans="2:43" s="1" customFormat="1" ht="30" customHeight="1">
      <c r="B88" s="28"/>
      <c r="C88" s="92" t="s">
        <v>89</v>
      </c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43">
        <f>AG83+AG84+AG85</f>
        <v>0</v>
      </c>
      <c r="AH88" s="243"/>
      <c r="AI88" s="243"/>
      <c r="AJ88" s="243"/>
      <c r="AK88" s="243"/>
      <c r="AL88" s="243"/>
      <c r="AM88" s="243"/>
      <c r="AN88" s="243">
        <f>AN83+AN84+AN85</f>
        <v>0</v>
      </c>
      <c r="AO88" s="243"/>
      <c r="AP88" s="243"/>
      <c r="AQ88" s="29"/>
    </row>
    <row r="89" spans="2:43" s="1" customFormat="1" ht="6.95" customHeight="1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2"/>
    </row>
  </sheetData>
  <mergeCells count="53">
    <mergeCell ref="AG86:AM86"/>
    <mergeCell ref="AN86:AP86"/>
    <mergeCell ref="AG88:AM88"/>
    <mergeCell ref="AN88:AP88"/>
    <mergeCell ref="AR2:BE2"/>
    <mergeCell ref="AN85:AP85"/>
    <mergeCell ref="AG85:AM85"/>
    <mergeCell ref="AS77:AT79"/>
    <mergeCell ref="AM78:AP78"/>
    <mergeCell ref="AK26:AO26"/>
    <mergeCell ref="AK27:AO27"/>
    <mergeCell ref="AK29:AO29"/>
    <mergeCell ref="D84:H84"/>
    <mergeCell ref="J84:AF84"/>
    <mergeCell ref="AG82:AM82"/>
    <mergeCell ref="AN82:AP82"/>
    <mergeCell ref="AN83:AP83"/>
    <mergeCell ref="AG83:AM83"/>
    <mergeCell ref="D83:H83"/>
    <mergeCell ref="J83:AF83"/>
    <mergeCell ref="AG84:AM84"/>
    <mergeCell ref="AN84:AP84"/>
    <mergeCell ref="C80:G80"/>
    <mergeCell ref="I80:AF80"/>
    <mergeCell ref="AG80:AM80"/>
    <mergeCell ref="AN80:AP80"/>
    <mergeCell ref="X37:AB37"/>
    <mergeCell ref="AK37:AO37"/>
    <mergeCell ref="C71:AP71"/>
    <mergeCell ref="L73:AO73"/>
    <mergeCell ref="AM77:AP77"/>
    <mergeCell ref="L72:AP72"/>
    <mergeCell ref="W34:AE34"/>
    <mergeCell ref="AK34:AO34"/>
    <mergeCell ref="L35:O35"/>
    <mergeCell ref="W35:AE35"/>
    <mergeCell ref="AK35:AO35"/>
    <mergeCell ref="J85:AF85"/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</mergeCells>
  <hyperlinks>
    <hyperlink ref="K1:S1" location="C2" display="1) Souhrnný list stavby"/>
    <hyperlink ref="W1:AF1" location="C87" display="2) Rekapitulace objektů"/>
    <hyperlink ref="A84" location="'PS 01 - PS 01 Rozvodna VN...'!C2" display="/"/>
    <hyperlink ref="A83" location="'SO02 - SO02 Kabelové rozv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72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50"/>
  <sheetViews>
    <sheetView showGridLines="0" zoomScale="120" zoomScaleNormal="120" workbookViewId="0" topLeftCell="A1">
      <pane ySplit="1" topLeftCell="B2" activePane="bottomLeft" state="frozen"/>
      <selection pane="bottomLeft" activeCell="B3" sqref="B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3" width="6" style="0" customWidth="1"/>
    <col min="14" max="14" width="6" style="0" hidden="1" customWidth="1"/>
    <col min="15" max="15" width="2" style="0" hidden="1" customWidth="1"/>
    <col min="16" max="16" width="15.1601562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3"/>
      <c r="B1" s="11"/>
      <c r="C1" s="11"/>
      <c r="D1" s="12" t="s">
        <v>1</v>
      </c>
      <c r="E1" s="11"/>
      <c r="F1" s="13" t="s">
        <v>90</v>
      </c>
      <c r="G1" s="13"/>
      <c r="H1" s="280" t="s">
        <v>91</v>
      </c>
      <c r="I1" s="280"/>
      <c r="J1" s="280"/>
      <c r="K1" s="280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93"/>
      <c r="V1" s="9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" customHeight="1">
      <c r="A2" s="206"/>
      <c r="B2" s="206"/>
      <c r="C2" s="275" t="s">
        <v>7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06"/>
      <c r="S2" s="244" t="s">
        <v>8</v>
      </c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17" t="s">
        <v>95</v>
      </c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</row>
    <row r="3" spans="1:66" ht="6.95" customHeight="1">
      <c r="A3" s="206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17" t="s">
        <v>96</v>
      </c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</row>
    <row r="4" spans="1:66" ht="36.95" customHeight="1">
      <c r="A4" s="206"/>
      <c r="B4" s="21"/>
      <c r="C4" s="228" t="s">
        <v>97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2"/>
      <c r="S4" s="206"/>
      <c r="T4" s="213" t="s">
        <v>13</v>
      </c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17" t="s">
        <v>6</v>
      </c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</row>
    <row r="5" spans="1:66" ht="6.95" customHeight="1">
      <c r="A5" s="206"/>
      <c r="B5" s="2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2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</row>
    <row r="6" spans="1:66" ht="25.35" customHeight="1">
      <c r="A6" s="206"/>
      <c r="B6" s="21"/>
      <c r="C6" s="23"/>
      <c r="D6" s="210" t="s">
        <v>16</v>
      </c>
      <c r="E6" s="23"/>
      <c r="F6" s="272" t="str">
        <f>'Rekapitulace stavby'!K6</f>
        <v>FN Brno - samostatná rozvodna VN pro centrální chlazení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3"/>
      <c r="R6" s="22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</row>
    <row r="7" spans="2:18" s="1" customFormat="1" ht="32.85" customHeight="1">
      <c r="B7" s="28"/>
      <c r="C7" s="211"/>
      <c r="D7" s="25" t="s">
        <v>98</v>
      </c>
      <c r="E7" s="211"/>
      <c r="F7" s="230" t="s">
        <v>99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11"/>
      <c r="R7" s="29"/>
    </row>
    <row r="8" spans="2:18" s="1" customFormat="1" ht="14.45" customHeight="1">
      <c r="B8" s="28"/>
      <c r="C8" s="211"/>
      <c r="D8" s="210" t="s">
        <v>18</v>
      </c>
      <c r="E8" s="211"/>
      <c r="F8" s="204" t="s">
        <v>5</v>
      </c>
      <c r="G8" s="211"/>
      <c r="H8" s="211"/>
      <c r="I8" s="211"/>
      <c r="J8" s="211"/>
      <c r="K8" s="211"/>
      <c r="L8" s="211"/>
      <c r="M8" s="210" t="s">
        <v>19</v>
      </c>
      <c r="N8" s="211"/>
      <c r="O8" s="204" t="s">
        <v>5</v>
      </c>
      <c r="P8" s="211"/>
      <c r="Q8" s="211"/>
      <c r="R8" s="29"/>
    </row>
    <row r="9" spans="2:18" s="1" customFormat="1" ht="14.45" customHeight="1">
      <c r="B9" s="28"/>
      <c r="C9" s="211"/>
      <c r="D9" s="210" t="s">
        <v>20</v>
      </c>
      <c r="E9" s="211"/>
      <c r="F9" s="204" t="s">
        <v>21</v>
      </c>
      <c r="G9" s="211"/>
      <c r="H9" s="211"/>
      <c r="I9" s="211"/>
      <c r="J9" s="211"/>
      <c r="K9" s="211"/>
      <c r="L9" s="211"/>
      <c r="M9" s="210" t="s">
        <v>22</v>
      </c>
      <c r="N9" s="211"/>
      <c r="O9" s="274">
        <f>'Rekapitulace stavby'!AN8</f>
        <v>43719</v>
      </c>
      <c r="P9" s="274"/>
      <c r="Q9" s="211"/>
      <c r="R9" s="29"/>
    </row>
    <row r="10" spans="2:18" s="1" customFormat="1" ht="10.9" customHeight="1">
      <c r="B10" s="28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9"/>
    </row>
    <row r="11" spans="2:18" s="1" customFormat="1" ht="14.45" customHeight="1">
      <c r="B11" s="28"/>
      <c r="C11" s="211"/>
      <c r="D11" s="210" t="s">
        <v>23</v>
      </c>
      <c r="E11" s="211"/>
      <c r="F11" s="211"/>
      <c r="G11" s="211"/>
      <c r="H11" s="211"/>
      <c r="I11" s="211"/>
      <c r="J11" s="211"/>
      <c r="K11" s="211"/>
      <c r="L11" s="211"/>
      <c r="M11" s="210" t="s">
        <v>24</v>
      </c>
      <c r="N11" s="211"/>
      <c r="O11" s="229" t="str">
        <f>IF('Rekapitulace stavby'!AN10="","",'Rekapitulace stavby'!AN10)</f>
        <v/>
      </c>
      <c r="P11" s="229"/>
      <c r="Q11" s="211"/>
      <c r="R11" s="29"/>
    </row>
    <row r="12" spans="2:18" s="1" customFormat="1" ht="18" customHeight="1">
      <c r="B12" s="28"/>
      <c r="C12" s="211"/>
      <c r="D12" s="211"/>
      <c r="E12" s="204" t="str">
        <f>IF('Rekapitulace stavby'!E11="","",'Rekapitulace stavby'!E11)</f>
        <v xml:space="preserve"> </v>
      </c>
      <c r="F12" s="211"/>
      <c r="G12" s="211"/>
      <c r="H12" s="211"/>
      <c r="I12" s="211"/>
      <c r="J12" s="211"/>
      <c r="K12" s="211"/>
      <c r="L12" s="211"/>
      <c r="M12" s="210" t="s">
        <v>25</v>
      </c>
      <c r="N12" s="211"/>
      <c r="O12" s="229" t="str">
        <f>IF('Rekapitulace stavby'!AN11="","",'Rekapitulace stavby'!AN11)</f>
        <v/>
      </c>
      <c r="P12" s="229"/>
      <c r="Q12" s="211"/>
      <c r="R12" s="29"/>
    </row>
    <row r="13" spans="2:18" s="1" customFormat="1" ht="6.95" customHeight="1">
      <c r="B13" s="28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9"/>
    </row>
    <row r="14" spans="2:18" s="1" customFormat="1" ht="14.45" customHeight="1">
      <c r="B14" s="28"/>
      <c r="C14" s="211"/>
      <c r="D14" s="210" t="s">
        <v>26</v>
      </c>
      <c r="E14" s="211"/>
      <c r="F14" s="211"/>
      <c r="G14" s="211"/>
      <c r="H14" s="211"/>
      <c r="I14" s="211"/>
      <c r="J14" s="211"/>
      <c r="K14" s="211"/>
      <c r="L14" s="211"/>
      <c r="M14" s="210" t="s">
        <v>24</v>
      </c>
      <c r="N14" s="211"/>
      <c r="O14" s="229" t="str">
        <f>IF('Rekapitulace stavby'!AN13="","",'Rekapitulace stavby'!AN13)</f>
        <v/>
      </c>
      <c r="P14" s="229"/>
      <c r="Q14" s="211"/>
      <c r="R14" s="29"/>
    </row>
    <row r="15" spans="2:18" s="1" customFormat="1" ht="18" customHeight="1">
      <c r="B15" s="28"/>
      <c r="C15" s="211"/>
      <c r="D15" s="211"/>
      <c r="E15" s="204" t="str">
        <f>IF('Rekapitulace stavby'!E14="","",'Rekapitulace stavby'!E14)</f>
        <v xml:space="preserve"> </v>
      </c>
      <c r="F15" s="211"/>
      <c r="G15" s="211"/>
      <c r="H15" s="211"/>
      <c r="I15" s="211"/>
      <c r="J15" s="211"/>
      <c r="K15" s="211"/>
      <c r="L15" s="211"/>
      <c r="M15" s="210" t="s">
        <v>25</v>
      </c>
      <c r="N15" s="211"/>
      <c r="O15" s="229" t="str">
        <f>IF('Rekapitulace stavby'!AN14="","",'Rekapitulace stavby'!AN14)</f>
        <v/>
      </c>
      <c r="P15" s="229"/>
      <c r="Q15" s="211"/>
      <c r="R15" s="29"/>
    </row>
    <row r="16" spans="2:18" s="1" customFormat="1" ht="6.95" customHeight="1">
      <c r="B16" s="28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9"/>
    </row>
    <row r="17" spans="2:18" s="1" customFormat="1" ht="14.45" customHeight="1">
      <c r="B17" s="28"/>
      <c r="C17" s="211"/>
      <c r="D17" s="210" t="s">
        <v>27</v>
      </c>
      <c r="E17" s="211"/>
      <c r="F17" s="211"/>
      <c r="G17" s="211"/>
      <c r="H17" s="211"/>
      <c r="I17" s="211"/>
      <c r="J17" s="211"/>
      <c r="K17" s="211"/>
      <c r="L17" s="211"/>
      <c r="M17" s="210" t="s">
        <v>24</v>
      </c>
      <c r="N17" s="211"/>
      <c r="O17" s="229" t="s">
        <v>5</v>
      </c>
      <c r="P17" s="229"/>
      <c r="Q17" s="211"/>
      <c r="R17" s="29"/>
    </row>
    <row r="18" spans="2:18" s="1" customFormat="1" ht="18" customHeight="1">
      <c r="B18" s="28"/>
      <c r="C18" s="211"/>
      <c r="D18" s="211"/>
      <c r="E18" s="204"/>
      <c r="F18" s="211"/>
      <c r="G18" s="211"/>
      <c r="H18" s="211"/>
      <c r="I18" s="211"/>
      <c r="J18" s="211"/>
      <c r="K18" s="211"/>
      <c r="L18" s="211"/>
      <c r="M18" s="210" t="s">
        <v>25</v>
      </c>
      <c r="N18" s="211"/>
      <c r="O18" s="229" t="s">
        <v>5</v>
      </c>
      <c r="P18" s="229"/>
      <c r="Q18" s="211"/>
      <c r="R18" s="29"/>
    </row>
    <row r="19" spans="2:18" s="1" customFormat="1" ht="6.95" customHeight="1">
      <c r="B19" s="28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9"/>
    </row>
    <row r="20" spans="2:18" s="1" customFormat="1" ht="14.45" customHeight="1">
      <c r="B20" s="28"/>
      <c r="C20" s="211"/>
      <c r="D20" s="210" t="s">
        <v>30</v>
      </c>
      <c r="E20" s="211"/>
      <c r="F20" s="211"/>
      <c r="G20" s="211"/>
      <c r="H20" s="211"/>
      <c r="I20" s="211"/>
      <c r="J20" s="211"/>
      <c r="K20" s="211"/>
      <c r="L20" s="211"/>
      <c r="M20" s="210" t="s">
        <v>24</v>
      </c>
      <c r="N20" s="211"/>
      <c r="O20" s="229" t="s">
        <v>5</v>
      </c>
      <c r="P20" s="229"/>
      <c r="Q20" s="211"/>
      <c r="R20" s="29"/>
    </row>
    <row r="21" spans="2:18" s="1" customFormat="1" ht="18" customHeight="1">
      <c r="B21" s="28"/>
      <c r="C21" s="211"/>
      <c r="D21" s="211"/>
      <c r="E21" s="204"/>
      <c r="F21" s="211"/>
      <c r="G21" s="211"/>
      <c r="H21" s="211"/>
      <c r="I21" s="211"/>
      <c r="J21" s="211"/>
      <c r="K21" s="211"/>
      <c r="L21" s="211"/>
      <c r="M21" s="210" t="s">
        <v>25</v>
      </c>
      <c r="N21" s="211"/>
      <c r="O21" s="229" t="s">
        <v>5</v>
      </c>
      <c r="P21" s="229"/>
      <c r="Q21" s="211"/>
      <c r="R21" s="29"/>
    </row>
    <row r="22" spans="2:18" s="1" customFormat="1" ht="6.95" customHeight="1">
      <c r="B22" s="28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9"/>
    </row>
    <row r="23" spans="2:18" s="1" customFormat="1" ht="14.45" customHeight="1">
      <c r="B23" s="28"/>
      <c r="C23" s="211"/>
      <c r="D23" s="210" t="s">
        <v>32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9"/>
    </row>
    <row r="24" spans="2:18" s="1" customFormat="1" ht="16.5" customHeight="1">
      <c r="B24" s="28"/>
      <c r="C24" s="211"/>
      <c r="D24" s="211"/>
      <c r="E24" s="231" t="s">
        <v>5</v>
      </c>
      <c r="F24" s="231"/>
      <c r="G24" s="231"/>
      <c r="H24" s="231"/>
      <c r="I24" s="231"/>
      <c r="J24" s="231"/>
      <c r="K24" s="231"/>
      <c r="L24" s="231"/>
      <c r="M24" s="211"/>
      <c r="N24" s="211"/>
      <c r="O24" s="211"/>
      <c r="P24" s="211"/>
      <c r="Q24" s="211"/>
      <c r="R24" s="29"/>
    </row>
    <row r="25" spans="2:18" s="1" customFormat="1" ht="6.95" customHeight="1">
      <c r="B25" s="28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9"/>
    </row>
    <row r="26" spans="2:18" s="1" customFormat="1" ht="6.95" customHeight="1">
      <c r="B26" s="28"/>
      <c r="C26" s="21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211"/>
      <c r="R26" s="29"/>
    </row>
    <row r="27" spans="2:18" s="1" customFormat="1" ht="14.45" customHeight="1">
      <c r="B27" s="28"/>
      <c r="C27" s="211"/>
      <c r="D27" s="94" t="s">
        <v>100</v>
      </c>
      <c r="E27" s="211"/>
      <c r="F27" s="211"/>
      <c r="G27" s="211"/>
      <c r="H27" s="211"/>
      <c r="I27" s="211"/>
      <c r="J27" s="211"/>
      <c r="K27" s="211"/>
      <c r="L27" s="211"/>
      <c r="M27" s="251">
        <f>L94</f>
        <v>0</v>
      </c>
      <c r="N27" s="251"/>
      <c r="O27" s="251"/>
      <c r="P27" s="251"/>
      <c r="Q27" s="211"/>
      <c r="R27" s="29"/>
    </row>
    <row r="28" spans="2:18" s="1" customFormat="1" ht="14.45" customHeight="1">
      <c r="B28" s="28"/>
      <c r="C28" s="211"/>
      <c r="D28" s="27" t="s">
        <v>101</v>
      </c>
      <c r="E28" s="211"/>
      <c r="F28" s="211"/>
      <c r="G28" s="211"/>
      <c r="H28" s="211"/>
      <c r="I28" s="211"/>
      <c r="J28" s="211"/>
      <c r="K28" s="211"/>
      <c r="L28" s="211"/>
      <c r="M28" s="251"/>
      <c r="N28" s="251"/>
      <c r="O28" s="251"/>
      <c r="P28" s="251"/>
      <c r="Q28" s="211"/>
      <c r="R28" s="29"/>
    </row>
    <row r="29" spans="2:18" s="1" customFormat="1" ht="6.95" customHeight="1">
      <c r="B29" s="28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9"/>
    </row>
    <row r="30" spans="2:18" s="1" customFormat="1" ht="25.35" customHeight="1">
      <c r="B30" s="28"/>
      <c r="C30" s="211"/>
      <c r="D30" s="95" t="s">
        <v>35</v>
      </c>
      <c r="E30" s="211"/>
      <c r="F30" s="211"/>
      <c r="G30" s="211"/>
      <c r="H30" s="211"/>
      <c r="I30" s="211"/>
      <c r="J30" s="211"/>
      <c r="K30" s="211"/>
      <c r="L30" s="211"/>
      <c r="M30" s="278">
        <f>ROUND(M27+M28,2)</f>
        <v>0</v>
      </c>
      <c r="N30" s="271"/>
      <c r="O30" s="271"/>
      <c r="P30" s="271"/>
      <c r="Q30" s="211"/>
      <c r="R30" s="29"/>
    </row>
    <row r="31" spans="2:18" s="1" customFormat="1" ht="6.95" customHeight="1">
      <c r="B31" s="28"/>
      <c r="C31" s="21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211"/>
      <c r="R31" s="29"/>
    </row>
    <row r="32" spans="2:18" s="1" customFormat="1" ht="14.45" customHeight="1">
      <c r="B32" s="28"/>
      <c r="C32" s="211"/>
      <c r="D32" s="34" t="s">
        <v>36</v>
      </c>
      <c r="E32" s="34" t="s">
        <v>37</v>
      </c>
      <c r="F32" s="205">
        <v>0.21</v>
      </c>
      <c r="G32" s="96" t="s">
        <v>38</v>
      </c>
      <c r="H32" s="279" t="e">
        <f>ROUND((SUM(BE92:BE93)+SUM(#REF!)),2)</f>
        <v>#REF!</v>
      </c>
      <c r="I32" s="271"/>
      <c r="J32" s="271"/>
      <c r="K32" s="211"/>
      <c r="L32" s="211"/>
      <c r="M32" s="279">
        <f>M30/100*21</f>
        <v>0</v>
      </c>
      <c r="N32" s="271"/>
      <c r="O32" s="271"/>
      <c r="P32" s="271"/>
      <c r="Q32" s="211"/>
      <c r="R32" s="29"/>
    </row>
    <row r="33" spans="2:18" s="1" customFormat="1" ht="14.45" customHeight="1">
      <c r="B33" s="28"/>
      <c r="C33" s="211"/>
      <c r="D33" s="211"/>
      <c r="E33" s="34" t="s">
        <v>39</v>
      </c>
      <c r="F33" s="205">
        <v>0.15</v>
      </c>
      <c r="G33" s="96" t="s">
        <v>38</v>
      </c>
      <c r="H33" s="279" t="e">
        <f>ROUND((SUM(BF92:BF93)+SUM(#REF!)),2)</f>
        <v>#REF!</v>
      </c>
      <c r="I33" s="271"/>
      <c r="J33" s="271"/>
      <c r="K33" s="211"/>
      <c r="L33" s="211"/>
      <c r="M33" s="279" t="e">
        <f>ROUND(ROUND((SUM(BF92:BF93)+SUM(#REF!)),2)*F33,2)</f>
        <v>#REF!</v>
      </c>
      <c r="N33" s="271"/>
      <c r="O33" s="271"/>
      <c r="P33" s="271"/>
      <c r="Q33" s="211"/>
      <c r="R33" s="29"/>
    </row>
    <row r="34" spans="2:18" s="1" customFormat="1" ht="14.45" customHeight="1" hidden="1">
      <c r="B34" s="28"/>
      <c r="C34" s="211"/>
      <c r="D34" s="211"/>
      <c r="E34" s="34" t="s">
        <v>40</v>
      </c>
      <c r="F34" s="205">
        <v>0.21</v>
      </c>
      <c r="G34" s="96" t="s">
        <v>38</v>
      </c>
      <c r="H34" s="279" t="e">
        <f>ROUND((SUM(BG92:BG93)+SUM(#REF!)),2)</f>
        <v>#REF!</v>
      </c>
      <c r="I34" s="271"/>
      <c r="J34" s="271"/>
      <c r="K34" s="211"/>
      <c r="L34" s="211"/>
      <c r="M34" s="279">
        <v>0</v>
      </c>
      <c r="N34" s="271"/>
      <c r="O34" s="271"/>
      <c r="P34" s="271"/>
      <c r="Q34" s="211"/>
      <c r="R34" s="29"/>
    </row>
    <row r="35" spans="2:18" s="1" customFormat="1" ht="14.45" customHeight="1" hidden="1">
      <c r="B35" s="28"/>
      <c r="C35" s="211"/>
      <c r="D35" s="211"/>
      <c r="E35" s="34" t="s">
        <v>41</v>
      </c>
      <c r="F35" s="205">
        <v>0.15</v>
      </c>
      <c r="G35" s="96" t="s">
        <v>38</v>
      </c>
      <c r="H35" s="279" t="e">
        <f>ROUND((SUM(BH92:BH93)+SUM(#REF!)),2)</f>
        <v>#REF!</v>
      </c>
      <c r="I35" s="271"/>
      <c r="J35" s="271"/>
      <c r="K35" s="211"/>
      <c r="L35" s="211"/>
      <c r="M35" s="279">
        <v>0</v>
      </c>
      <c r="N35" s="271"/>
      <c r="O35" s="271"/>
      <c r="P35" s="271"/>
      <c r="Q35" s="211"/>
      <c r="R35" s="29"/>
    </row>
    <row r="36" spans="2:18" s="1" customFormat="1" ht="14.45" customHeight="1" hidden="1">
      <c r="B36" s="28"/>
      <c r="C36" s="211"/>
      <c r="D36" s="211"/>
      <c r="E36" s="34" t="s">
        <v>42</v>
      </c>
      <c r="F36" s="205">
        <v>0</v>
      </c>
      <c r="G36" s="96" t="s">
        <v>38</v>
      </c>
      <c r="H36" s="279" t="e">
        <f>ROUND((SUM(BI92:BI93)+SUM(#REF!)),2)</f>
        <v>#REF!</v>
      </c>
      <c r="I36" s="271"/>
      <c r="J36" s="271"/>
      <c r="K36" s="211"/>
      <c r="L36" s="211"/>
      <c r="M36" s="279">
        <v>0</v>
      </c>
      <c r="N36" s="271"/>
      <c r="O36" s="271"/>
      <c r="P36" s="271"/>
      <c r="Q36" s="211"/>
      <c r="R36" s="29"/>
    </row>
    <row r="37" spans="2:18" s="1" customFormat="1" ht="6.95" customHeight="1">
      <c r="B37" s="28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9"/>
    </row>
    <row r="38" spans="2:18" s="1" customFormat="1" ht="25.35" customHeight="1">
      <c r="B38" s="28"/>
      <c r="C38" s="209"/>
      <c r="D38" s="97" t="s">
        <v>43</v>
      </c>
      <c r="E38" s="64"/>
      <c r="F38" s="64"/>
      <c r="G38" s="98" t="s">
        <v>44</v>
      </c>
      <c r="H38" s="99" t="s">
        <v>45</v>
      </c>
      <c r="I38" s="64"/>
      <c r="J38" s="64"/>
      <c r="K38" s="64"/>
      <c r="L38" s="289">
        <f>M30+M32</f>
        <v>0</v>
      </c>
      <c r="M38" s="289"/>
      <c r="N38" s="289"/>
      <c r="O38" s="289"/>
      <c r="P38" s="290"/>
      <c r="Q38" s="209"/>
      <c r="R38" s="29"/>
    </row>
    <row r="39" spans="2:18" s="1" customFormat="1" ht="14.45" customHeight="1">
      <c r="B39" s="28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9"/>
    </row>
    <row r="40" spans="2:18" s="1" customFormat="1" ht="14.45" customHeight="1">
      <c r="B40" s="28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9"/>
    </row>
    <row r="41" spans="2:18" ht="13.5">
      <c r="B41" s="2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2"/>
    </row>
    <row r="42" spans="2:18" ht="13.5">
      <c r="B42" s="2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2"/>
    </row>
    <row r="43" spans="2:18" ht="13.5">
      <c r="B43" s="2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2"/>
    </row>
    <row r="44" spans="2:18" ht="13.5">
      <c r="B44" s="2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2"/>
    </row>
    <row r="45" spans="2:18" ht="13.5"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2"/>
    </row>
    <row r="46" spans="2:18" ht="13.5">
      <c r="B46" s="2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2"/>
    </row>
    <row r="47" spans="2:18" ht="13.5">
      <c r="B47" s="2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2"/>
    </row>
    <row r="48" spans="2:18" ht="13.5">
      <c r="B48" s="2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2"/>
    </row>
    <row r="49" spans="2:18" ht="13.5">
      <c r="B49" s="2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2"/>
    </row>
    <row r="50" spans="2:18" s="1" customFormat="1" ht="15">
      <c r="B50" s="28"/>
      <c r="C50" s="211"/>
      <c r="D50" s="41" t="s">
        <v>46</v>
      </c>
      <c r="E50" s="42"/>
      <c r="F50" s="42"/>
      <c r="G50" s="42"/>
      <c r="H50" s="43"/>
      <c r="I50" s="211"/>
      <c r="J50" s="41" t="s">
        <v>47</v>
      </c>
      <c r="K50" s="42"/>
      <c r="L50" s="42"/>
      <c r="M50" s="42"/>
      <c r="N50" s="42"/>
      <c r="O50" s="42"/>
      <c r="P50" s="43"/>
      <c r="Q50" s="211"/>
      <c r="R50" s="29"/>
    </row>
    <row r="51" spans="2:18" ht="13.5">
      <c r="B51" s="21"/>
      <c r="C51" s="23"/>
      <c r="D51" s="44"/>
      <c r="E51" s="23"/>
      <c r="F51" s="23"/>
      <c r="G51" s="23"/>
      <c r="H51" s="45"/>
      <c r="I51" s="23"/>
      <c r="J51" s="44"/>
      <c r="K51" s="23"/>
      <c r="L51" s="23"/>
      <c r="M51" s="23"/>
      <c r="N51" s="23"/>
      <c r="O51" s="23"/>
      <c r="P51" s="45"/>
      <c r="Q51" s="23"/>
      <c r="R51" s="22"/>
    </row>
    <row r="52" spans="2:18" ht="13.5">
      <c r="B52" s="21"/>
      <c r="C52" s="23"/>
      <c r="D52" s="44" t="s">
        <v>31</v>
      </c>
      <c r="E52" s="23"/>
      <c r="F52" s="23"/>
      <c r="G52" s="23"/>
      <c r="H52" s="45"/>
      <c r="I52" s="23"/>
      <c r="J52" s="44"/>
      <c r="K52" s="23"/>
      <c r="L52" s="23"/>
      <c r="M52" s="23"/>
      <c r="N52" s="23"/>
      <c r="O52" s="23"/>
      <c r="P52" s="45"/>
      <c r="Q52" s="23"/>
      <c r="R52" s="22"/>
    </row>
    <row r="53" spans="2:18" ht="13.5">
      <c r="B53" s="21"/>
      <c r="C53" s="23"/>
      <c r="D53" s="44" t="s">
        <v>48</v>
      </c>
      <c r="E53" s="23"/>
      <c r="F53" s="23"/>
      <c r="G53" s="23"/>
      <c r="H53" s="45"/>
      <c r="I53" s="23"/>
      <c r="J53" s="44"/>
      <c r="K53" s="23"/>
      <c r="L53" s="23"/>
      <c r="M53" s="23"/>
      <c r="N53" s="23"/>
      <c r="O53" s="23"/>
      <c r="P53" s="45"/>
      <c r="Q53" s="23"/>
      <c r="R53" s="22"/>
    </row>
    <row r="54" spans="2:18" ht="13.5">
      <c r="B54" s="21"/>
      <c r="C54" s="23"/>
      <c r="D54" s="44" t="s">
        <v>49</v>
      </c>
      <c r="E54" s="23"/>
      <c r="F54" s="23"/>
      <c r="G54" s="23"/>
      <c r="H54" s="45"/>
      <c r="I54" s="23"/>
      <c r="J54" s="44"/>
      <c r="K54" s="23"/>
      <c r="L54" s="23"/>
      <c r="M54" s="23"/>
      <c r="N54" s="23"/>
      <c r="O54" s="23"/>
      <c r="P54" s="45"/>
      <c r="Q54" s="23"/>
      <c r="R54" s="22"/>
    </row>
    <row r="55" spans="2:18" ht="13.5">
      <c r="B55" s="21"/>
      <c r="C55" s="23"/>
      <c r="D55" s="44"/>
      <c r="E55" s="23"/>
      <c r="F55" s="23"/>
      <c r="G55" s="23"/>
      <c r="H55" s="45"/>
      <c r="I55" s="23"/>
      <c r="J55" s="44"/>
      <c r="K55" s="23"/>
      <c r="L55" s="23"/>
      <c r="M55" s="23"/>
      <c r="N55" s="23"/>
      <c r="O55" s="23"/>
      <c r="P55" s="45"/>
      <c r="Q55" s="23"/>
      <c r="R55" s="22"/>
    </row>
    <row r="56" spans="2:18" ht="13.5">
      <c r="B56" s="21"/>
      <c r="C56" s="23"/>
      <c r="D56" s="44"/>
      <c r="E56" s="23"/>
      <c r="F56" s="23"/>
      <c r="G56" s="23"/>
      <c r="H56" s="45"/>
      <c r="I56" s="23"/>
      <c r="J56" s="44"/>
      <c r="K56" s="23"/>
      <c r="L56" s="23"/>
      <c r="M56" s="23"/>
      <c r="N56" s="23"/>
      <c r="O56" s="23"/>
      <c r="P56" s="45"/>
      <c r="Q56" s="23"/>
      <c r="R56" s="22"/>
    </row>
    <row r="57" spans="2:18" ht="13.5">
      <c r="B57" s="21"/>
      <c r="C57" s="23"/>
      <c r="D57" s="44"/>
      <c r="E57" s="23"/>
      <c r="F57" s="23"/>
      <c r="G57" s="23"/>
      <c r="H57" s="45"/>
      <c r="I57" s="23"/>
      <c r="J57" s="44"/>
      <c r="K57" s="23"/>
      <c r="L57" s="23"/>
      <c r="M57" s="23"/>
      <c r="N57" s="23"/>
      <c r="O57" s="23"/>
      <c r="P57" s="45"/>
      <c r="Q57" s="23"/>
      <c r="R57" s="22"/>
    </row>
    <row r="58" spans="2:18" ht="13.5">
      <c r="B58" s="21"/>
      <c r="C58" s="23"/>
      <c r="D58" s="44"/>
      <c r="E58" s="23"/>
      <c r="F58" s="23"/>
      <c r="G58" s="23"/>
      <c r="H58" s="45"/>
      <c r="I58" s="23"/>
      <c r="J58" s="44"/>
      <c r="K58" s="23"/>
      <c r="L58" s="23"/>
      <c r="M58" s="23"/>
      <c r="N58" s="23"/>
      <c r="O58" s="23"/>
      <c r="P58" s="45"/>
      <c r="Q58" s="23"/>
      <c r="R58" s="22"/>
    </row>
    <row r="59" spans="2:18" s="1" customFormat="1" ht="15">
      <c r="B59" s="28"/>
      <c r="C59" s="211"/>
      <c r="D59" s="171" t="s">
        <v>50</v>
      </c>
      <c r="E59" s="47"/>
      <c r="F59" s="47"/>
      <c r="G59" s="48" t="s">
        <v>51</v>
      </c>
      <c r="H59" s="49"/>
      <c r="I59" s="211"/>
      <c r="J59" s="46" t="s">
        <v>52</v>
      </c>
      <c r="K59" s="47"/>
      <c r="L59" s="47"/>
      <c r="M59" s="47"/>
      <c r="N59" s="48" t="s">
        <v>51</v>
      </c>
      <c r="O59" s="47"/>
      <c r="P59" s="49"/>
      <c r="Q59" s="211"/>
      <c r="R59" s="29"/>
    </row>
    <row r="60" spans="2:18" ht="13.5">
      <c r="B60" s="2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2"/>
    </row>
    <row r="61" spans="2:18" s="1" customFormat="1" ht="15">
      <c r="B61" s="28"/>
      <c r="C61" s="211"/>
      <c r="D61" s="41" t="s">
        <v>53</v>
      </c>
      <c r="E61" s="42"/>
      <c r="F61" s="42"/>
      <c r="G61" s="42"/>
      <c r="H61" s="43"/>
      <c r="I61" s="211"/>
      <c r="J61" s="41" t="s">
        <v>54</v>
      </c>
      <c r="K61" s="42"/>
      <c r="L61" s="42"/>
      <c r="M61" s="42"/>
      <c r="N61" s="42"/>
      <c r="O61" s="42"/>
      <c r="P61" s="43"/>
      <c r="Q61" s="211"/>
      <c r="R61" s="29"/>
    </row>
    <row r="62" spans="2:18" ht="13.5">
      <c r="B62" s="21"/>
      <c r="C62" s="23"/>
      <c r="D62" s="44"/>
      <c r="E62" s="23"/>
      <c r="F62" s="23"/>
      <c r="G62" s="23"/>
      <c r="H62" s="45"/>
      <c r="I62" s="23"/>
      <c r="J62" s="44"/>
      <c r="K62" s="23"/>
      <c r="L62" s="23"/>
      <c r="M62" s="23"/>
      <c r="N62" s="23"/>
      <c r="O62" s="23"/>
      <c r="P62" s="45"/>
      <c r="Q62" s="23"/>
      <c r="R62" s="22"/>
    </row>
    <row r="63" spans="2:18" ht="13.5">
      <c r="B63" s="21"/>
      <c r="C63" s="23"/>
      <c r="D63" s="44"/>
      <c r="E63" s="23"/>
      <c r="F63" s="23"/>
      <c r="G63" s="23"/>
      <c r="H63" s="45"/>
      <c r="I63" s="23"/>
      <c r="J63" s="44"/>
      <c r="K63" s="23"/>
      <c r="L63" s="23"/>
      <c r="M63" s="23"/>
      <c r="N63" s="23"/>
      <c r="O63" s="23"/>
      <c r="P63" s="45"/>
      <c r="Q63" s="23"/>
      <c r="R63" s="22"/>
    </row>
    <row r="64" spans="2:18" ht="13.5">
      <c r="B64" s="21"/>
      <c r="C64" s="23"/>
      <c r="D64" s="44"/>
      <c r="E64" s="23"/>
      <c r="F64" s="23"/>
      <c r="G64" s="23"/>
      <c r="H64" s="45"/>
      <c r="I64" s="23"/>
      <c r="J64" s="44"/>
      <c r="K64" s="23"/>
      <c r="L64" s="23"/>
      <c r="M64" s="23"/>
      <c r="N64" s="23"/>
      <c r="O64" s="23"/>
      <c r="P64" s="45"/>
      <c r="Q64" s="23"/>
      <c r="R64" s="22"/>
    </row>
    <row r="65" spans="2:18" ht="13.5">
      <c r="B65" s="21"/>
      <c r="C65" s="23"/>
      <c r="D65" s="44"/>
      <c r="E65" s="23"/>
      <c r="F65" s="23"/>
      <c r="G65" s="23"/>
      <c r="H65" s="45"/>
      <c r="I65" s="23"/>
      <c r="J65" s="44"/>
      <c r="K65" s="23"/>
      <c r="L65" s="23"/>
      <c r="M65" s="23"/>
      <c r="N65" s="23"/>
      <c r="O65" s="23"/>
      <c r="P65" s="45"/>
      <c r="Q65" s="23"/>
      <c r="R65" s="22"/>
    </row>
    <row r="66" spans="2:18" ht="13.5">
      <c r="B66" s="21"/>
      <c r="C66" s="23"/>
      <c r="D66" s="44"/>
      <c r="E66" s="23"/>
      <c r="F66" s="23"/>
      <c r="G66" s="23"/>
      <c r="H66" s="45"/>
      <c r="I66" s="23"/>
      <c r="J66" s="44"/>
      <c r="K66" s="23"/>
      <c r="L66" s="23"/>
      <c r="M66" s="23"/>
      <c r="N66" s="23"/>
      <c r="O66" s="23"/>
      <c r="P66" s="45"/>
      <c r="Q66" s="23"/>
      <c r="R66" s="22"/>
    </row>
    <row r="67" spans="2:18" ht="13.5">
      <c r="B67" s="21"/>
      <c r="C67" s="23"/>
      <c r="D67" s="44"/>
      <c r="E67" s="23"/>
      <c r="F67" s="23"/>
      <c r="G67" s="23"/>
      <c r="H67" s="45"/>
      <c r="I67" s="23"/>
      <c r="J67" s="44"/>
      <c r="K67" s="23"/>
      <c r="L67" s="23"/>
      <c r="M67" s="23"/>
      <c r="N67" s="23"/>
      <c r="O67" s="23"/>
      <c r="P67" s="45"/>
      <c r="Q67" s="23"/>
      <c r="R67" s="22"/>
    </row>
    <row r="68" spans="2:18" ht="13.5">
      <c r="B68" s="21"/>
      <c r="C68" s="23"/>
      <c r="D68" s="44"/>
      <c r="E68" s="23"/>
      <c r="F68" s="23"/>
      <c r="G68" s="23"/>
      <c r="H68" s="45"/>
      <c r="I68" s="23"/>
      <c r="J68" s="44"/>
      <c r="K68" s="23"/>
      <c r="L68" s="23"/>
      <c r="M68" s="23"/>
      <c r="N68" s="23"/>
      <c r="O68" s="23"/>
      <c r="P68" s="45"/>
      <c r="Q68" s="23"/>
      <c r="R68" s="22"/>
    </row>
    <row r="69" spans="2:18" ht="13.5">
      <c r="B69" s="21"/>
      <c r="C69" s="23"/>
      <c r="D69" s="44"/>
      <c r="E69" s="23"/>
      <c r="F69" s="23"/>
      <c r="G69" s="23"/>
      <c r="H69" s="45"/>
      <c r="I69" s="23"/>
      <c r="J69" s="44"/>
      <c r="K69" s="23"/>
      <c r="L69" s="23"/>
      <c r="M69" s="23"/>
      <c r="N69" s="23"/>
      <c r="O69" s="23"/>
      <c r="P69" s="45"/>
      <c r="Q69" s="23"/>
      <c r="R69" s="22"/>
    </row>
    <row r="70" spans="2:18" s="1" customFormat="1" ht="15">
      <c r="B70" s="28"/>
      <c r="C70" s="211"/>
      <c r="D70" s="46" t="s">
        <v>52</v>
      </c>
      <c r="E70" s="47"/>
      <c r="F70" s="47"/>
      <c r="G70" s="48" t="s">
        <v>51</v>
      </c>
      <c r="H70" s="49"/>
      <c r="I70" s="211"/>
      <c r="J70" s="46" t="s">
        <v>52</v>
      </c>
      <c r="K70" s="47"/>
      <c r="L70" s="47"/>
      <c r="M70" s="47"/>
      <c r="N70" s="48" t="s">
        <v>51</v>
      </c>
      <c r="O70" s="47"/>
      <c r="P70" s="49"/>
      <c r="Q70" s="211"/>
      <c r="R70" s="29"/>
    </row>
    <row r="71" spans="2:18" s="1" customFormat="1" ht="14.45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5" spans="2:18" s="1" customFormat="1" ht="6.95" customHeight="1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</row>
    <row r="76" spans="2:18" s="1" customFormat="1" ht="36.95" customHeight="1">
      <c r="B76" s="28"/>
      <c r="C76" s="228" t="s">
        <v>102</v>
      </c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9"/>
    </row>
    <row r="77" spans="2:18" s="1" customFormat="1" ht="6.95" customHeight="1">
      <c r="B77" s="28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9"/>
    </row>
    <row r="78" spans="2:18" s="1" customFormat="1" ht="30" customHeight="1">
      <c r="B78" s="28"/>
      <c r="C78" s="210" t="s">
        <v>16</v>
      </c>
      <c r="D78" s="211"/>
      <c r="E78" s="211"/>
      <c r="F78" s="272" t="str">
        <f>F6</f>
        <v>FN Brno - samostatná rozvodna VN pro centrální chlazení</v>
      </c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11"/>
      <c r="R78" s="29"/>
    </row>
    <row r="79" spans="2:18" s="1" customFormat="1" ht="36.95" customHeight="1">
      <c r="B79" s="28"/>
      <c r="C79" s="59" t="s">
        <v>98</v>
      </c>
      <c r="D79" s="211"/>
      <c r="E79" s="211"/>
      <c r="F79" s="238" t="str">
        <f>F7</f>
        <v>Trafostanice TS 3</v>
      </c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11"/>
      <c r="R79" s="29"/>
    </row>
    <row r="80" spans="2:18" s="1" customFormat="1" ht="6.95" customHeight="1">
      <c r="B80" s="28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9"/>
    </row>
    <row r="81" spans="2:18" s="1" customFormat="1" ht="18" customHeight="1">
      <c r="B81" s="28"/>
      <c r="C81" s="210" t="s">
        <v>20</v>
      </c>
      <c r="D81" s="211"/>
      <c r="E81" s="211"/>
      <c r="F81" s="204" t="s">
        <v>103</v>
      </c>
      <c r="G81" s="211"/>
      <c r="H81" s="211"/>
      <c r="I81" s="211"/>
      <c r="J81" s="211"/>
      <c r="K81" s="210" t="s">
        <v>22</v>
      </c>
      <c r="L81" s="211"/>
      <c r="M81" s="274">
        <f>IF(O9="","",O9)</f>
        <v>43719</v>
      </c>
      <c r="N81" s="274"/>
      <c r="O81" s="274"/>
      <c r="P81" s="274"/>
      <c r="Q81" s="211"/>
      <c r="R81" s="29"/>
    </row>
    <row r="82" spans="2:18" s="1" customFormat="1" ht="6.95" customHeight="1">
      <c r="B82" s="28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9"/>
    </row>
    <row r="83" spans="2:18" s="1" customFormat="1" ht="15">
      <c r="B83" s="28"/>
      <c r="C83" s="210" t="s">
        <v>23</v>
      </c>
      <c r="D83" s="211"/>
      <c r="E83" s="211"/>
      <c r="F83" s="204" t="str">
        <f>E12</f>
        <v xml:space="preserve"> </v>
      </c>
      <c r="G83" s="211"/>
      <c r="H83" s="211"/>
      <c r="I83" s="211"/>
      <c r="J83" s="211"/>
      <c r="K83" s="210" t="s">
        <v>27</v>
      </c>
      <c r="L83" s="211"/>
      <c r="M83" s="229" t="s">
        <v>28</v>
      </c>
      <c r="N83" s="229"/>
      <c r="O83" s="229"/>
      <c r="P83" s="229"/>
      <c r="Q83" s="229"/>
      <c r="R83" s="29"/>
    </row>
    <row r="84" spans="2:18" s="1" customFormat="1" ht="14.45" customHeight="1">
      <c r="B84" s="28"/>
      <c r="C84" s="210" t="s">
        <v>26</v>
      </c>
      <c r="D84" s="211"/>
      <c r="E84" s="211"/>
      <c r="F84" s="204" t="str">
        <f>IF(E15="","",E15)</f>
        <v xml:space="preserve"> </v>
      </c>
      <c r="G84" s="211"/>
      <c r="H84" s="211"/>
      <c r="I84" s="211"/>
      <c r="J84" s="211"/>
      <c r="K84" s="210" t="s">
        <v>30</v>
      </c>
      <c r="L84" s="211"/>
      <c r="M84" s="229" t="s">
        <v>31</v>
      </c>
      <c r="N84" s="229"/>
      <c r="O84" s="229"/>
      <c r="P84" s="229"/>
      <c r="Q84" s="229"/>
      <c r="R84" s="29"/>
    </row>
    <row r="85" spans="2:18" s="1" customFormat="1" ht="10.35" customHeight="1">
      <c r="B85" s="28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9"/>
    </row>
    <row r="86" spans="2:18" s="1" customFormat="1" ht="29.25" customHeight="1">
      <c r="B86" s="28"/>
      <c r="C86" s="287" t="s">
        <v>104</v>
      </c>
      <c r="D86" s="288"/>
      <c r="E86" s="288"/>
      <c r="F86" s="288"/>
      <c r="G86" s="288"/>
      <c r="H86" s="209"/>
      <c r="I86" s="209"/>
      <c r="J86" s="209"/>
      <c r="K86" s="209"/>
      <c r="L86" s="209"/>
      <c r="M86" s="209"/>
      <c r="N86" s="287" t="s">
        <v>105</v>
      </c>
      <c r="O86" s="288"/>
      <c r="P86" s="288"/>
      <c r="Q86" s="288"/>
      <c r="R86" s="29"/>
    </row>
    <row r="87" spans="2:18" s="1" customFormat="1" ht="10.35" customHeight="1">
      <c r="B87" s="28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9"/>
    </row>
    <row r="88" spans="2:47" s="1" customFormat="1" ht="29.25" customHeight="1">
      <c r="B88" s="28"/>
      <c r="C88" s="100" t="s">
        <v>106</v>
      </c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41">
        <f>N89+N90</f>
        <v>0</v>
      </c>
      <c r="O88" s="285"/>
      <c r="P88" s="285"/>
      <c r="Q88" s="285"/>
      <c r="R88" s="29"/>
      <c r="AU88" s="17" t="s">
        <v>107</v>
      </c>
    </row>
    <row r="89" spans="2:18" s="6" customFormat="1" ht="24.95" customHeight="1">
      <c r="B89" s="101"/>
      <c r="C89" s="207"/>
      <c r="D89" s="146" t="s">
        <v>108</v>
      </c>
      <c r="E89" s="207"/>
      <c r="F89" s="207"/>
      <c r="G89" s="207"/>
      <c r="H89" s="207"/>
      <c r="I89" s="207"/>
      <c r="J89" s="207"/>
      <c r="K89" s="207"/>
      <c r="L89" s="207"/>
      <c r="M89" s="207"/>
      <c r="N89" s="281">
        <f>N112</f>
        <v>0</v>
      </c>
      <c r="O89" s="282"/>
      <c r="P89" s="282"/>
      <c r="Q89" s="282"/>
      <c r="R89" s="103"/>
    </row>
    <row r="90" spans="2:18" s="7" customFormat="1" ht="19.9" customHeight="1">
      <c r="B90" s="104"/>
      <c r="C90" s="208"/>
      <c r="D90" s="145" t="s">
        <v>109</v>
      </c>
      <c r="E90" s="208"/>
      <c r="F90" s="208"/>
      <c r="G90" s="208"/>
      <c r="H90" s="208"/>
      <c r="I90" s="208"/>
      <c r="J90" s="208"/>
      <c r="K90" s="208"/>
      <c r="L90" s="208"/>
      <c r="M90" s="208"/>
      <c r="N90" s="283">
        <f>N140</f>
        <v>0</v>
      </c>
      <c r="O90" s="284"/>
      <c r="P90" s="284"/>
      <c r="Q90" s="284"/>
      <c r="R90" s="106"/>
    </row>
    <row r="91" spans="2:18" s="1" customFormat="1" ht="21.75" customHeight="1">
      <c r="B91" s="28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9"/>
    </row>
    <row r="92" spans="2:21" s="1" customFormat="1" ht="29.25" customHeight="1">
      <c r="B92" s="28"/>
      <c r="C92" s="163" t="s">
        <v>110</v>
      </c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85"/>
      <c r="O92" s="286"/>
      <c r="P92" s="286"/>
      <c r="Q92" s="286"/>
      <c r="R92" s="29"/>
      <c r="T92" s="107"/>
      <c r="U92" s="108" t="s">
        <v>36</v>
      </c>
    </row>
    <row r="93" spans="2:18" s="1" customFormat="1" ht="18" customHeight="1">
      <c r="B93" s="28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9"/>
    </row>
    <row r="94" spans="2:18" s="1" customFormat="1" ht="29.25" customHeight="1">
      <c r="B94" s="28"/>
      <c r="C94" s="92" t="s">
        <v>89</v>
      </c>
      <c r="D94" s="209"/>
      <c r="E94" s="209"/>
      <c r="F94" s="209"/>
      <c r="G94" s="209"/>
      <c r="H94" s="209"/>
      <c r="I94" s="209"/>
      <c r="J94" s="209"/>
      <c r="K94" s="209"/>
      <c r="L94" s="243">
        <f>N89+N90+N92</f>
        <v>0</v>
      </c>
      <c r="M94" s="243"/>
      <c r="N94" s="243"/>
      <c r="O94" s="243"/>
      <c r="P94" s="243"/>
      <c r="Q94" s="243"/>
      <c r="R94" s="29"/>
    </row>
    <row r="95" spans="2:18" s="1" customFormat="1" ht="6.95" customHeight="1"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2"/>
    </row>
    <row r="97" spans="2:19" ht="13.5"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</row>
    <row r="98" spans="2:19" ht="13.5"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5"/>
      <c r="S98" s="1"/>
    </row>
    <row r="99" spans="2:19" ht="21">
      <c r="B99" s="28"/>
      <c r="C99" s="228" t="s">
        <v>111</v>
      </c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9"/>
      <c r="S99" s="1"/>
    </row>
    <row r="100" spans="2:19" ht="13.5">
      <c r="B100" s="28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9"/>
      <c r="S100" s="1"/>
    </row>
    <row r="101" spans="2:19" ht="15">
      <c r="B101" s="28"/>
      <c r="C101" s="210" t="s">
        <v>16</v>
      </c>
      <c r="D101" s="211"/>
      <c r="E101" s="211"/>
      <c r="F101" s="272" t="s">
        <v>112</v>
      </c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11"/>
      <c r="R101" s="29"/>
      <c r="S101" s="1"/>
    </row>
    <row r="102" spans="2:19" ht="18">
      <c r="B102" s="28"/>
      <c r="C102" s="59" t="s">
        <v>98</v>
      </c>
      <c r="D102" s="211"/>
      <c r="E102" s="211"/>
      <c r="F102" s="238" t="s">
        <v>99</v>
      </c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11"/>
      <c r="R102" s="29"/>
      <c r="S102" s="1"/>
    </row>
    <row r="103" spans="2:19" ht="13.5">
      <c r="B103" s="28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9"/>
      <c r="S103" s="1"/>
    </row>
    <row r="104" spans="2:19" ht="15">
      <c r="B104" s="28"/>
      <c r="C104" s="210" t="s">
        <v>20</v>
      </c>
      <c r="D104" s="211"/>
      <c r="E104" s="211"/>
      <c r="F104" s="204" t="s">
        <v>103</v>
      </c>
      <c r="G104" s="211"/>
      <c r="H104" s="211"/>
      <c r="I104" s="211"/>
      <c r="J104" s="211"/>
      <c r="K104" s="210" t="s">
        <v>22</v>
      </c>
      <c r="L104" s="211"/>
      <c r="M104" s="274">
        <v>43719</v>
      </c>
      <c r="N104" s="274"/>
      <c r="O104" s="274"/>
      <c r="P104" s="274"/>
      <c r="Q104" s="211"/>
      <c r="R104" s="29"/>
      <c r="S104" s="1"/>
    </row>
    <row r="105" spans="2:19" ht="13.5">
      <c r="B105" s="28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9"/>
      <c r="S105" s="1"/>
    </row>
    <row r="106" spans="2:19" ht="15">
      <c r="B106" s="28"/>
      <c r="C106" s="210" t="s">
        <v>23</v>
      </c>
      <c r="D106" s="211"/>
      <c r="E106" s="211"/>
      <c r="F106" s="204"/>
      <c r="G106" s="211"/>
      <c r="H106" s="211"/>
      <c r="I106" s="211"/>
      <c r="J106" s="211"/>
      <c r="K106" s="210" t="s">
        <v>27</v>
      </c>
      <c r="L106" s="211"/>
      <c r="M106" s="229" t="s">
        <v>28</v>
      </c>
      <c r="N106" s="229"/>
      <c r="O106" s="229"/>
      <c r="P106" s="229"/>
      <c r="Q106" s="229"/>
      <c r="R106" s="29"/>
      <c r="S106" s="1"/>
    </row>
    <row r="107" spans="2:19" ht="15">
      <c r="B107" s="28"/>
      <c r="C107" s="210" t="s">
        <v>26</v>
      </c>
      <c r="D107" s="211"/>
      <c r="E107" s="211"/>
      <c r="F107" s="204" t="str">
        <f>IF(E6="","",E6)</f>
        <v/>
      </c>
      <c r="G107" s="211"/>
      <c r="H107" s="211"/>
      <c r="I107" s="211"/>
      <c r="J107" s="211"/>
      <c r="K107" s="210" t="s">
        <v>30</v>
      </c>
      <c r="L107" s="211"/>
      <c r="M107" s="229" t="s">
        <v>113</v>
      </c>
      <c r="N107" s="229"/>
      <c r="O107" s="229"/>
      <c r="P107" s="229"/>
      <c r="Q107" s="229"/>
      <c r="R107" s="29"/>
      <c r="S107" s="1"/>
    </row>
    <row r="108" spans="2:19" ht="13.5">
      <c r="B108" s="28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9"/>
      <c r="S108" s="1"/>
    </row>
    <row r="109" spans="2:19" ht="30">
      <c r="B109" s="109"/>
      <c r="C109" s="110" t="s">
        <v>114</v>
      </c>
      <c r="D109" s="214" t="s">
        <v>115</v>
      </c>
      <c r="E109" s="214" t="s">
        <v>57</v>
      </c>
      <c r="F109" s="267" t="s">
        <v>116</v>
      </c>
      <c r="G109" s="267"/>
      <c r="H109" s="267"/>
      <c r="I109" s="267"/>
      <c r="J109" s="214" t="s">
        <v>117</v>
      </c>
      <c r="K109" s="214" t="s">
        <v>118</v>
      </c>
      <c r="L109" s="267" t="s">
        <v>119</v>
      </c>
      <c r="M109" s="267"/>
      <c r="N109" s="267" t="s">
        <v>105</v>
      </c>
      <c r="O109" s="267"/>
      <c r="P109" s="267"/>
      <c r="Q109" s="268"/>
      <c r="R109" s="111"/>
      <c r="S109" s="8"/>
    </row>
    <row r="110" spans="2:19" ht="18">
      <c r="B110" s="28"/>
      <c r="C110" s="69" t="s">
        <v>100</v>
      </c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69">
        <f>N112+N140</f>
        <v>0</v>
      </c>
      <c r="O110" s="270"/>
      <c r="P110" s="270"/>
      <c r="Q110" s="270"/>
      <c r="R110" s="29"/>
      <c r="S110" s="1"/>
    </row>
    <row r="111" spans="2:19" ht="18">
      <c r="B111" s="115"/>
      <c r="C111" s="116"/>
      <c r="D111" s="117" t="s">
        <v>120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59">
        <f>N112+N140</f>
        <v>0</v>
      </c>
      <c r="O111" s="260"/>
      <c r="P111" s="260"/>
      <c r="Q111" s="260"/>
      <c r="R111" s="118"/>
      <c r="S111" s="9"/>
    </row>
    <row r="112" spans="2:19" ht="15">
      <c r="B112" s="115"/>
      <c r="C112" s="116"/>
      <c r="D112" s="170" t="s">
        <v>121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61">
        <f>SUM(N113:Q139)</f>
        <v>0</v>
      </c>
      <c r="O112" s="262"/>
      <c r="P112" s="262"/>
      <c r="Q112" s="262"/>
      <c r="R112" s="118"/>
      <c r="S112" s="9"/>
    </row>
    <row r="113" spans="2:19" ht="13.5">
      <c r="B113" s="126"/>
      <c r="C113" s="127">
        <v>1</v>
      </c>
      <c r="D113" s="127"/>
      <c r="E113" s="128"/>
      <c r="F113" s="254" t="s">
        <v>122</v>
      </c>
      <c r="G113" s="254"/>
      <c r="H113" s="254"/>
      <c r="I113" s="254"/>
      <c r="J113" s="129" t="s">
        <v>123</v>
      </c>
      <c r="K113" s="130">
        <v>123</v>
      </c>
      <c r="L113" s="255"/>
      <c r="M113" s="255"/>
      <c r="N113" s="255">
        <f>K113*L113</f>
        <v>0</v>
      </c>
      <c r="O113" s="255"/>
      <c r="P113" s="255"/>
      <c r="Q113" s="255"/>
      <c r="R113" s="131"/>
      <c r="S113" s="1"/>
    </row>
    <row r="114" spans="2:19" ht="13.5">
      <c r="B114" s="126"/>
      <c r="C114" s="139">
        <v>2</v>
      </c>
      <c r="D114" s="139"/>
      <c r="E114" s="140"/>
      <c r="F114" s="256" t="s">
        <v>124</v>
      </c>
      <c r="G114" s="256"/>
      <c r="H114" s="256"/>
      <c r="I114" s="256"/>
      <c r="J114" s="141" t="s">
        <v>125</v>
      </c>
      <c r="K114" s="142">
        <v>12</v>
      </c>
      <c r="L114" s="257"/>
      <c r="M114" s="257"/>
      <c r="N114" s="255">
        <f aca="true" t="shared" si="0" ref="N114:N139">K114*L114</f>
        <v>0</v>
      </c>
      <c r="O114" s="255"/>
      <c r="P114" s="255"/>
      <c r="Q114" s="255"/>
      <c r="R114" s="131"/>
      <c r="S114" s="1"/>
    </row>
    <row r="115" spans="2:19" ht="35.1" customHeight="1">
      <c r="B115" s="126"/>
      <c r="C115" s="127">
        <v>3</v>
      </c>
      <c r="D115" s="127"/>
      <c r="E115" s="128"/>
      <c r="F115" s="254" t="s">
        <v>126</v>
      </c>
      <c r="G115" s="254"/>
      <c r="H115" s="254"/>
      <c r="I115" s="254"/>
      <c r="J115" s="129" t="s">
        <v>125</v>
      </c>
      <c r="K115" s="130">
        <v>12</v>
      </c>
      <c r="L115" s="255"/>
      <c r="M115" s="255"/>
      <c r="N115" s="255">
        <f t="shared" si="0"/>
        <v>0</v>
      </c>
      <c r="O115" s="255"/>
      <c r="P115" s="255"/>
      <c r="Q115" s="255"/>
      <c r="R115" s="131"/>
      <c r="S115" s="1"/>
    </row>
    <row r="116" spans="2:19" ht="24.95" customHeight="1">
      <c r="B116" s="126"/>
      <c r="C116" s="139">
        <v>4</v>
      </c>
      <c r="D116" s="139"/>
      <c r="E116" s="140"/>
      <c r="F116" s="256" t="s">
        <v>127</v>
      </c>
      <c r="G116" s="256"/>
      <c r="H116" s="256"/>
      <c r="I116" s="256"/>
      <c r="J116" s="141" t="s">
        <v>125</v>
      </c>
      <c r="K116" s="142">
        <v>6</v>
      </c>
      <c r="L116" s="257"/>
      <c r="M116" s="257"/>
      <c r="N116" s="255">
        <f t="shared" si="0"/>
        <v>0</v>
      </c>
      <c r="O116" s="255"/>
      <c r="P116" s="255"/>
      <c r="Q116" s="255"/>
      <c r="R116" s="131"/>
      <c r="S116" s="1"/>
    </row>
    <row r="117" spans="2:19" ht="13.5">
      <c r="B117" s="126"/>
      <c r="C117" s="139">
        <v>5</v>
      </c>
      <c r="D117" s="139"/>
      <c r="E117" s="140"/>
      <c r="F117" s="256" t="s">
        <v>128</v>
      </c>
      <c r="G117" s="256"/>
      <c r="H117" s="256"/>
      <c r="I117" s="256"/>
      <c r="J117" s="141" t="s">
        <v>125</v>
      </c>
      <c r="K117" s="142">
        <v>6</v>
      </c>
      <c r="L117" s="257"/>
      <c r="M117" s="257"/>
      <c r="N117" s="255">
        <f t="shared" si="0"/>
        <v>0</v>
      </c>
      <c r="O117" s="255"/>
      <c r="P117" s="255"/>
      <c r="Q117" s="255"/>
      <c r="R117" s="131"/>
      <c r="S117" s="1"/>
    </row>
    <row r="118" spans="2:19" ht="24.95" customHeight="1">
      <c r="B118" s="126"/>
      <c r="C118" s="127">
        <v>6</v>
      </c>
      <c r="D118" s="127"/>
      <c r="E118" s="128"/>
      <c r="F118" s="254" t="s">
        <v>129</v>
      </c>
      <c r="G118" s="254"/>
      <c r="H118" s="254"/>
      <c r="I118" s="254"/>
      <c r="J118" s="129" t="s">
        <v>125</v>
      </c>
      <c r="K118" s="130">
        <v>12</v>
      </c>
      <c r="L118" s="255"/>
      <c r="M118" s="255"/>
      <c r="N118" s="255">
        <f t="shared" si="0"/>
        <v>0</v>
      </c>
      <c r="O118" s="255"/>
      <c r="P118" s="255"/>
      <c r="Q118" s="255"/>
      <c r="R118" s="131"/>
      <c r="S118" s="1"/>
    </row>
    <row r="119" spans="2:19" ht="24.95" customHeight="1">
      <c r="B119" s="126"/>
      <c r="C119" s="127">
        <v>7</v>
      </c>
      <c r="D119" s="127"/>
      <c r="E119" s="128"/>
      <c r="F119" s="254" t="s">
        <v>130</v>
      </c>
      <c r="G119" s="254"/>
      <c r="H119" s="254"/>
      <c r="I119" s="254"/>
      <c r="J119" s="129" t="s">
        <v>125</v>
      </c>
      <c r="K119" s="130">
        <v>12</v>
      </c>
      <c r="L119" s="255"/>
      <c r="M119" s="255"/>
      <c r="N119" s="255">
        <f t="shared" si="0"/>
        <v>0</v>
      </c>
      <c r="O119" s="255"/>
      <c r="P119" s="255"/>
      <c r="Q119" s="255"/>
      <c r="R119" s="131"/>
      <c r="S119" s="1"/>
    </row>
    <row r="120" spans="2:19" ht="35.1" customHeight="1">
      <c r="B120" s="126"/>
      <c r="C120" s="127">
        <v>8</v>
      </c>
      <c r="D120" s="127"/>
      <c r="E120" s="128"/>
      <c r="F120" s="254" t="s">
        <v>131</v>
      </c>
      <c r="G120" s="254"/>
      <c r="H120" s="254"/>
      <c r="I120" s="254"/>
      <c r="J120" s="129" t="s">
        <v>123</v>
      </c>
      <c r="K120" s="130">
        <v>123</v>
      </c>
      <c r="L120" s="255"/>
      <c r="M120" s="255"/>
      <c r="N120" s="255">
        <f t="shared" si="0"/>
        <v>0</v>
      </c>
      <c r="O120" s="255"/>
      <c r="P120" s="255"/>
      <c r="Q120" s="255"/>
      <c r="R120" s="131"/>
      <c r="S120" s="1"/>
    </row>
    <row r="121" spans="2:19" ht="13.5">
      <c r="B121" s="126"/>
      <c r="C121" s="139">
        <v>9</v>
      </c>
      <c r="D121" s="139"/>
      <c r="E121" s="140"/>
      <c r="F121" s="256" t="s">
        <v>132</v>
      </c>
      <c r="G121" s="256"/>
      <c r="H121" s="256"/>
      <c r="I121" s="256"/>
      <c r="J121" s="141" t="s">
        <v>123</v>
      </c>
      <c r="K121" s="142">
        <v>123</v>
      </c>
      <c r="L121" s="257"/>
      <c r="M121" s="257"/>
      <c r="N121" s="255">
        <f t="shared" si="0"/>
        <v>0</v>
      </c>
      <c r="O121" s="255"/>
      <c r="P121" s="255"/>
      <c r="Q121" s="255"/>
      <c r="R121" s="131"/>
      <c r="S121" s="1"/>
    </row>
    <row r="122" spans="2:19" ht="24.95" customHeight="1">
      <c r="B122" s="126"/>
      <c r="C122" s="127">
        <v>10</v>
      </c>
      <c r="D122" s="127"/>
      <c r="E122" s="128"/>
      <c r="F122" s="254" t="s">
        <v>133</v>
      </c>
      <c r="G122" s="254"/>
      <c r="H122" s="254"/>
      <c r="I122" s="254"/>
      <c r="J122" s="129" t="s">
        <v>125</v>
      </c>
      <c r="K122" s="130">
        <v>12</v>
      </c>
      <c r="L122" s="255"/>
      <c r="M122" s="255"/>
      <c r="N122" s="255">
        <f t="shared" si="0"/>
        <v>0</v>
      </c>
      <c r="O122" s="255"/>
      <c r="P122" s="255"/>
      <c r="Q122" s="255"/>
      <c r="R122" s="131"/>
      <c r="S122" s="1"/>
    </row>
    <row r="123" spans="2:19" ht="13.5">
      <c r="B123" s="126"/>
      <c r="C123" s="139">
        <v>11</v>
      </c>
      <c r="D123" s="139"/>
      <c r="E123" s="140"/>
      <c r="F123" s="256" t="s">
        <v>134</v>
      </c>
      <c r="G123" s="256"/>
      <c r="H123" s="256"/>
      <c r="I123" s="256"/>
      <c r="J123" s="141" t="s">
        <v>125</v>
      </c>
      <c r="K123" s="142">
        <v>12</v>
      </c>
      <c r="L123" s="257"/>
      <c r="M123" s="257"/>
      <c r="N123" s="255">
        <f t="shared" si="0"/>
        <v>0</v>
      </c>
      <c r="O123" s="255"/>
      <c r="P123" s="255"/>
      <c r="Q123" s="255"/>
      <c r="R123" s="131"/>
      <c r="S123" s="1"/>
    </row>
    <row r="124" spans="2:19" ht="13.5">
      <c r="B124" s="126"/>
      <c r="C124" s="127">
        <v>12</v>
      </c>
      <c r="D124" s="127"/>
      <c r="E124" s="128"/>
      <c r="F124" s="254" t="s">
        <v>135</v>
      </c>
      <c r="G124" s="254"/>
      <c r="H124" s="254"/>
      <c r="I124" s="254"/>
      <c r="J124" s="129" t="s">
        <v>125</v>
      </c>
      <c r="K124" s="130">
        <v>939</v>
      </c>
      <c r="L124" s="255"/>
      <c r="M124" s="255"/>
      <c r="N124" s="255">
        <f t="shared" si="0"/>
        <v>0</v>
      </c>
      <c r="O124" s="255"/>
      <c r="P124" s="255"/>
      <c r="Q124" s="255"/>
      <c r="R124" s="131"/>
      <c r="S124" s="1"/>
    </row>
    <row r="125" spans="2:19" ht="13.5">
      <c r="B125" s="126"/>
      <c r="C125" s="139">
        <v>13</v>
      </c>
      <c r="D125" s="139"/>
      <c r="E125" s="140"/>
      <c r="F125" s="256" t="s">
        <v>136</v>
      </c>
      <c r="G125" s="256"/>
      <c r="H125" s="256"/>
      <c r="I125" s="256"/>
      <c r="J125" s="141" t="s">
        <v>125</v>
      </c>
      <c r="K125" s="142">
        <v>477</v>
      </c>
      <c r="L125" s="257"/>
      <c r="M125" s="257"/>
      <c r="N125" s="255">
        <f t="shared" si="0"/>
        <v>0</v>
      </c>
      <c r="O125" s="255"/>
      <c r="P125" s="255"/>
      <c r="Q125" s="255"/>
      <c r="R125" s="131"/>
      <c r="S125" s="1"/>
    </row>
    <row r="126" spans="2:19" ht="13.5">
      <c r="B126" s="126"/>
      <c r="C126" s="127">
        <v>14</v>
      </c>
      <c r="D126" s="127"/>
      <c r="E126" s="128"/>
      <c r="F126" s="254" t="s">
        <v>137</v>
      </c>
      <c r="G126" s="254"/>
      <c r="H126" s="254"/>
      <c r="I126" s="254"/>
      <c r="J126" s="129" t="s">
        <v>125</v>
      </c>
      <c r="K126" s="130">
        <v>12</v>
      </c>
      <c r="L126" s="255"/>
      <c r="M126" s="255"/>
      <c r="N126" s="255">
        <f t="shared" si="0"/>
        <v>0</v>
      </c>
      <c r="O126" s="255"/>
      <c r="P126" s="255"/>
      <c r="Q126" s="255"/>
      <c r="R126" s="131"/>
      <c r="S126" s="1"/>
    </row>
    <row r="127" spans="2:19" ht="13.5">
      <c r="B127" s="126"/>
      <c r="C127" s="139">
        <v>15</v>
      </c>
      <c r="D127" s="139"/>
      <c r="E127" s="140"/>
      <c r="F127" s="256" t="s">
        <v>138</v>
      </c>
      <c r="G127" s="256"/>
      <c r="H127" s="256"/>
      <c r="I127" s="256"/>
      <c r="J127" s="141" t="s">
        <v>125</v>
      </c>
      <c r="K127" s="142">
        <v>12</v>
      </c>
      <c r="L127" s="257"/>
      <c r="M127" s="257"/>
      <c r="N127" s="255">
        <f t="shared" si="0"/>
        <v>0</v>
      </c>
      <c r="O127" s="255"/>
      <c r="P127" s="255"/>
      <c r="Q127" s="255"/>
      <c r="R127" s="131"/>
      <c r="S127" s="1"/>
    </row>
    <row r="128" spans="2:19" ht="13.5">
      <c r="B128" s="126"/>
      <c r="C128" s="127">
        <v>16</v>
      </c>
      <c r="D128" s="127"/>
      <c r="E128" s="128"/>
      <c r="F128" s="254" t="s">
        <v>139</v>
      </c>
      <c r="G128" s="254"/>
      <c r="H128" s="254"/>
      <c r="I128" s="254"/>
      <c r="J128" s="129" t="s">
        <v>123</v>
      </c>
      <c r="K128" s="130">
        <v>40</v>
      </c>
      <c r="L128" s="255"/>
      <c r="M128" s="255"/>
      <c r="N128" s="255">
        <f t="shared" si="0"/>
        <v>0</v>
      </c>
      <c r="O128" s="255"/>
      <c r="P128" s="255"/>
      <c r="Q128" s="255"/>
      <c r="R128" s="131"/>
      <c r="S128" s="1"/>
    </row>
    <row r="129" spans="1:19" ht="15" customHeight="1">
      <c r="A129" s="206"/>
      <c r="B129" s="126"/>
      <c r="C129" s="139">
        <v>17</v>
      </c>
      <c r="D129" s="139"/>
      <c r="E129" s="140"/>
      <c r="F129" s="256" t="s">
        <v>140</v>
      </c>
      <c r="G129" s="256"/>
      <c r="H129" s="256"/>
      <c r="I129" s="256"/>
      <c r="J129" s="141" t="s">
        <v>123</v>
      </c>
      <c r="K129" s="142">
        <v>60</v>
      </c>
      <c r="L129" s="257"/>
      <c r="M129" s="257"/>
      <c r="N129" s="255">
        <f aca="true" t="shared" si="1" ref="N129:N130">K129*L129</f>
        <v>0</v>
      </c>
      <c r="O129" s="255"/>
      <c r="P129" s="255"/>
      <c r="Q129" s="255"/>
      <c r="R129" s="131"/>
      <c r="S129" s="1"/>
    </row>
    <row r="130" spans="1:19" ht="15" customHeight="1">
      <c r="A130" s="206"/>
      <c r="B130" s="126"/>
      <c r="C130" s="127">
        <v>18</v>
      </c>
      <c r="D130" s="127"/>
      <c r="E130" s="128"/>
      <c r="F130" s="253" t="s">
        <v>141</v>
      </c>
      <c r="G130" s="254"/>
      <c r="H130" s="254"/>
      <c r="I130" s="254"/>
      <c r="J130" s="129" t="s">
        <v>123</v>
      </c>
      <c r="K130" s="130">
        <v>60</v>
      </c>
      <c r="L130" s="255"/>
      <c r="M130" s="255"/>
      <c r="N130" s="255">
        <f t="shared" si="1"/>
        <v>0</v>
      </c>
      <c r="O130" s="255"/>
      <c r="P130" s="255"/>
      <c r="Q130" s="255"/>
      <c r="R130" s="131"/>
      <c r="S130" s="1"/>
    </row>
    <row r="131" spans="1:19" ht="15" customHeight="1">
      <c r="A131" s="206"/>
      <c r="B131" s="115"/>
      <c r="C131" s="139">
        <v>19</v>
      </c>
      <c r="D131" s="139"/>
      <c r="E131" s="140"/>
      <c r="F131" s="256" t="s">
        <v>142</v>
      </c>
      <c r="G131" s="256"/>
      <c r="H131" s="256"/>
      <c r="I131" s="256"/>
      <c r="J131" s="141" t="s">
        <v>123</v>
      </c>
      <c r="K131" s="142">
        <v>50</v>
      </c>
      <c r="L131" s="257"/>
      <c r="M131" s="257"/>
      <c r="N131" s="255">
        <f aca="true" t="shared" si="2" ref="N131:N132">K131*L131</f>
        <v>0</v>
      </c>
      <c r="O131" s="255"/>
      <c r="P131" s="255"/>
      <c r="Q131" s="255"/>
      <c r="R131" s="118"/>
      <c r="S131" s="9"/>
    </row>
    <row r="132" spans="1:19" ht="13.5">
      <c r="A132" s="206"/>
      <c r="B132" s="115"/>
      <c r="C132" s="127">
        <v>20</v>
      </c>
      <c r="D132" s="127"/>
      <c r="E132" s="128"/>
      <c r="F132" s="253" t="s">
        <v>143</v>
      </c>
      <c r="G132" s="254"/>
      <c r="H132" s="254"/>
      <c r="I132" s="254"/>
      <c r="J132" s="129" t="s">
        <v>123</v>
      </c>
      <c r="K132" s="130">
        <v>50</v>
      </c>
      <c r="L132" s="255"/>
      <c r="M132" s="255"/>
      <c r="N132" s="255">
        <f t="shared" si="2"/>
        <v>0</v>
      </c>
      <c r="O132" s="255"/>
      <c r="P132" s="255"/>
      <c r="Q132" s="255"/>
      <c r="R132" s="118"/>
      <c r="S132" s="9"/>
    </row>
    <row r="133" spans="1:19" ht="13.5">
      <c r="A133" s="206"/>
      <c r="B133" s="126"/>
      <c r="C133" s="127">
        <v>21</v>
      </c>
      <c r="D133" s="127"/>
      <c r="E133" s="128"/>
      <c r="F133" s="253" t="s">
        <v>144</v>
      </c>
      <c r="G133" s="254"/>
      <c r="H133" s="254"/>
      <c r="I133" s="254"/>
      <c r="J133" s="129" t="s">
        <v>125</v>
      </c>
      <c r="K133" s="130">
        <v>4</v>
      </c>
      <c r="L133" s="255"/>
      <c r="M133" s="255"/>
      <c r="N133" s="255">
        <f t="shared" si="0"/>
        <v>0</v>
      </c>
      <c r="O133" s="255"/>
      <c r="P133" s="255"/>
      <c r="Q133" s="255"/>
      <c r="R133" s="131"/>
      <c r="S133" s="1"/>
    </row>
    <row r="134" spans="1:19" ht="13.5">
      <c r="A134" s="206"/>
      <c r="B134" s="28"/>
      <c r="C134" s="127">
        <v>22</v>
      </c>
      <c r="D134" s="127"/>
      <c r="E134" s="128"/>
      <c r="F134" s="254" t="s">
        <v>145</v>
      </c>
      <c r="G134" s="254"/>
      <c r="H134" s="254"/>
      <c r="I134" s="254"/>
      <c r="J134" s="129" t="s">
        <v>146</v>
      </c>
      <c r="K134" s="130">
        <v>80</v>
      </c>
      <c r="L134" s="255"/>
      <c r="M134" s="255"/>
      <c r="N134" s="255">
        <f t="shared" si="0"/>
        <v>0</v>
      </c>
      <c r="O134" s="255"/>
      <c r="P134" s="255"/>
      <c r="Q134" s="255"/>
      <c r="R134" s="177"/>
      <c r="S134" s="1"/>
    </row>
    <row r="135" spans="1:19" ht="54.95" customHeight="1">
      <c r="A135" s="206"/>
      <c r="B135" s="175"/>
      <c r="C135" s="127">
        <v>23</v>
      </c>
      <c r="D135" s="127"/>
      <c r="E135" s="128"/>
      <c r="F135" s="254" t="s">
        <v>147</v>
      </c>
      <c r="G135" s="254"/>
      <c r="H135" s="254"/>
      <c r="I135" s="254"/>
      <c r="J135" s="129" t="s">
        <v>125</v>
      </c>
      <c r="K135" s="130">
        <v>1</v>
      </c>
      <c r="L135" s="255"/>
      <c r="M135" s="255"/>
      <c r="N135" s="255">
        <f aca="true" t="shared" si="3" ref="N135:N136">K135*L135</f>
        <v>0</v>
      </c>
      <c r="O135" s="255"/>
      <c r="P135" s="255"/>
      <c r="Q135" s="255"/>
      <c r="R135" s="178"/>
      <c r="S135" s="206"/>
    </row>
    <row r="136" spans="1:19" ht="13.5">
      <c r="A136" s="206"/>
      <c r="B136" s="175"/>
      <c r="C136" s="127">
        <v>24</v>
      </c>
      <c r="D136" s="127"/>
      <c r="E136" s="128"/>
      <c r="F136" s="254" t="s">
        <v>148</v>
      </c>
      <c r="G136" s="254"/>
      <c r="H136" s="254"/>
      <c r="I136" s="254"/>
      <c r="J136" s="129" t="s">
        <v>125</v>
      </c>
      <c r="K136" s="130">
        <v>1</v>
      </c>
      <c r="L136" s="255"/>
      <c r="M136" s="255"/>
      <c r="N136" s="255">
        <f t="shared" si="3"/>
        <v>0</v>
      </c>
      <c r="O136" s="255"/>
      <c r="P136" s="255"/>
      <c r="Q136" s="255"/>
      <c r="R136" s="178"/>
      <c r="S136" s="206"/>
    </row>
    <row r="137" spans="1:19" ht="13.5">
      <c r="A137" s="206"/>
      <c r="B137" s="175"/>
      <c r="C137" s="127">
        <v>25</v>
      </c>
      <c r="D137" s="127"/>
      <c r="E137" s="128"/>
      <c r="F137" s="254" t="s">
        <v>149</v>
      </c>
      <c r="G137" s="254"/>
      <c r="H137" s="254"/>
      <c r="I137" s="254"/>
      <c r="J137" s="129" t="s">
        <v>125</v>
      </c>
      <c r="K137" s="130">
        <v>1</v>
      </c>
      <c r="L137" s="255"/>
      <c r="M137" s="255"/>
      <c r="N137" s="255">
        <f aca="true" t="shared" si="4" ref="N137:N138">K137*L137</f>
        <v>0</v>
      </c>
      <c r="O137" s="255"/>
      <c r="P137" s="255"/>
      <c r="Q137" s="255"/>
      <c r="R137" s="178"/>
      <c r="S137" s="206"/>
    </row>
    <row r="138" spans="1:19" ht="13.5">
      <c r="A138" s="206"/>
      <c r="B138" s="175"/>
      <c r="C138" s="127">
        <v>26</v>
      </c>
      <c r="D138" s="127"/>
      <c r="E138" s="128"/>
      <c r="F138" s="254" t="s">
        <v>150</v>
      </c>
      <c r="G138" s="254"/>
      <c r="H138" s="254"/>
      <c r="I138" s="254"/>
      <c r="J138" s="129" t="s">
        <v>125</v>
      </c>
      <c r="K138" s="130">
        <v>1</v>
      </c>
      <c r="L138" s="255"/>
      <c r="M138" s="255"/>
      <c r="N138" s="255">
        <f t="shared" si="4"/>
        <v>0</v>
      </c>
      <c r="O138" s="255"/>
      <c r="P138" s="255"/>
      <c r="Q138" s="255"/>
      <c r="R138" s="178"/>
      <c r="S138" s="206"/>
    </row>
    <row r="139" spans="1:19" ht="13.5">
      <c r="A139" s="206"/>
      <c r="B139" s="167"/>
      <c r="C139" s="127">
        <v>27</v>
      </c>
      <c r="D139" s="127"/>
      <c r="E139" s="128"/>
      <c r="F139" s="253" t="s">
        <v>151</v>
      </c>
      <c r="G139" s="254"/>
      <c r="H139" s="254"/>
      <c r="I139" s="254"/>
      <c r="J139" s="129" t="s">
        <v>125</v>
      </c>
      <c r="K139" s="130">
        <v>5</v>
      </c>
      <c r="L139" s="255"/>
      <c r="M139" s="255"/>
      <c r="N139" s="255">
        <f t="shared" si="0"/>
        <v>0</v>
      </c>
      <c r="O139" s="255"/>
      <c r="P139" s="255"/>
      <c r="Q139" s="255"/>
      <c r="R139" s="169"/>
      <c r="S139" s="206"/>
    </row>
    <row r="140" spans="1:19" ht="18">
      <c r="A140" s="23"/>
      <c r="B140" s="175"/>
      <c r="C140" s="116"/>
      <c r="D140" s="117" t="s">
        <v>152</v>
      </c>
      <c r="E140" s="117"/>
      <c r="F140" s="117"/>
      <c r="G140" s="117"/>
      <c r="H140" s="117"/>
      <c r="I140" s="117"/>
      <c r="J140" s="117"/>
      <c r="K140" s="117"/>
      <c r="L140" s="117"/>
      <c r="M140" s="117"/>
      <c r="N140" s="259">
        <f>N141+N144</f>
        <v>0</v>
      </c>
      <c r="O140" s="260"/>
      <c r="P140" s="260"/>
      <c r="Q140" s="260"/>
      <c r="R140" s="178"/>
      <c r="S140" s="23"/>
    </row>
    <row r="141" spans="1:19" ht="15">
      <c r="A141" s="206"/>
      <c r="B141" s="175"/>
      <c r="C141" s="116"/>
      <c r="D141" s="125" t="s">
        <v>153</v>
      </c>
      <c r="E141" s="125"/>
      <c r="F141" s="125"/>
      <c r="G141" s="125"/>
      <c r="H141" s="125"/>
      <c r="I141" s="125"/>
      <c r="J141" s="125"/>
      <c r="K141" s="125"/>
      <c r="L141" s="125"/>
      <c r="M141" s="125"/>
      <c r="N141" s="261">
        <f>SUM(N142:Q143)</f>
        <v>0</v>
      </c>
      <c r="O141" s="262"/>
      <c r="P141" s="262"/>
      <c r="Q141" s="262"/>
      <c r="R141" s="178"/>
      <c r="S141" s="206"/>
    </row>
    <row r="142" spans="1:19" ht="13.5">
      <c r="A142" s="206"/>
      <c r="B142" s="175"/>
      <c r="C142" s="127">
        <v>28</v>
      </c>
      <c r="D142" s="127"/>
      <c r="E142" s="128"/>
      <c r="F142" s="253" t="s">
        <v>154</v>
      </c>
      <c r="G142" s="254"/>
      <c r="H142" s="254"/>
      <c r="I142" s="254"/>
      <c r="J142" s="159" t="s">
        <v>146</v>
      </c>
      <c r="K142" s="130">
        <v>25</v>
      </c>
      <c r="L142" s="255"/>
      <c r="M142" s="255"/>
      <c r="N142" s="255">
        <f>K142*L142</f>
        <v>0</v>
      </c>
      <c r="O142" s="255"/>
      <c r="P142" s="255"/>
      <c r="Q142" s="255"/>
      <c r="R142" s="178"/>
      <c r="S142" s="206"/>
    </row>
    <row r="143" spans="1:19" ht="13.5">
      <c r="A143" s="206"/>
      <c r="B143" s="175"/>
      <c r="C143" s="127">
        <v>29</v>
      </c>
      <c r="D143" s="127"/>
      <c r="E143" s="128"/>
      <c r="F143" s="254" t="s">
        <v>155</v>
      </c>
      <c r="G143" s="254"/>
      <c r="H143" s="254"/>
      <c r="I143" s="254"/>
      <c r="J143" s="159" t="s">
        <v>146</v>
      </c>
      <c r="K143" s="130">
        <v>10</v>
      </c>
      <c r="L143" s="255"/>
      <c r="M143" s="255"/>
      <c r="N143" s="255">
        <f>K143*L143</f>
        <v>0</v>
      </c>
      <c r="O143" s="255"/>
      <c r="P143" s="255"/>
      <c r="Q143" s="255"/>
      <c r="R143" s="178"/>
      <c r="S143" s="206"/>
    </row>
    <row r="144" spans="1:19" ht="15">
      <c r="A144" s="206"/>
      <c r="B144" s="175"/>
      <c r="C144" s="116"/>
      <c r="D144" s="125" t="s">
        <v>156</v>
      </c>
      <c r="E144" s="125"/>
      <c r="F144" s="125"/>
      <c r="G144" s="125"/>
      <c r="H144" s="125"/>
      <c r="I144" s="125"/>
      <c r="J144" s="125"/>
      <c r="K144" s="125"/>
      <c r="L144" s="125"/>
      <c r="M144" s="125"/>
      <c r="N144" s="263">
        <f>N145</f>
        <v>0</v>
      </c>
      <c r="O144" s="264"/>
      <c r="P144" s="264"/>
      <c r="Q144" s="264"/>
      <c r="R144" s="178"/>
      <c r="S144" s="206"/>
    </row>
    <row r="145" spans="2:18" ht="13.5">
      <c r="B145" s="176"/>
      <c r="C145" s="182">
        <v>30</v>
      </c>
      <c r="D145" s="182"/>
      <c r="E145" s="183"/>
      <c r="F145" s="265" t="s">
        <v>157</v>
      </c>
      <c r="G145" s="265"/>
      <c r="H145" s="265"/>
      <c r="I145" s="265"/>
      <c r="J145" s="184" t="s">
        <v>125</v>
      </c>
      <c r="K145" s="185">
        <v>1</v>
      </c>
      <c r="L145" s="266"/>
      <c r="M145" s="266"/>
      <c r="N145" s="266">
        <f>K145*L145</f>
        <v>0</v>
      </c>
      <c r="O145" s="266"/>
      <c r="P145" s="266"/>
      <c r="Q145" s="266"/>
      <c r="R145" s="179"/>
    </row>
    <row r="146" spans="2:18" ht="13.5">
      <c r="B146" s="206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58"/>
      <c r="O146" s="258"/>
      <c r="P146" s="258"/>
      <c r="Q146" s="258"/>
      <c r="R146" s="206"/>
    </row>
    <row r="147" spans="2:18" ht="13.5"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</row>
    <row r="148" spans="2:18" ht="13.5"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</row>
    <row r="149" spans="2:18" ht="13.5"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</row>
    <row r="150" spans="2:18" ht="13.5"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</row>
  </sheetData>
  <mergeCells count="149">
    <mergeCell ref="H1:K1"/>
    <mergeCell ref="S2:AC2"/>
    <mergeCell ref="N89:Q89"/>
    <mergeCell ref="N90:Q90"/>
    <mergeCell ref="N92:Q92"/>
    <mergeCell ref="L94:Q94"/>
    <mergeCell ref="M83:Q83"/>
    <mergeCell ref="C86:G86"/>
    <mergeCell ref="N86:Q86"/>
    <mergeCell ref="N88:Q88"/>
    <mergeCell ref="L38:P38"/>
    <mergeCell ref="C76:Q76"/>
    <mergeCell ref="F78:P78"/>
    <mergeCell ref="F79:P79"/>
    <mergeCell ref="M81:P81"/>
    <mergeCell ref="H33:J33"/>
    <mergeCell ref="M33:P33"/>
    <mergeCell ref="H34:J34"/>
    <mergeCell ref="M34:P34"/>
    <mergeCell ref="H35:J35"/>
    <mergeCell ref="M35:P35"/>
    <mergeCell ref="H36:J36"/>
    <mergeCell ref="M36:P36"/>
    <mergeCell ref="M84:Q84"/>
    <mergeCell ref="C99:Q99"/>
    <mergeCell ref="F101:P101"/>
    <mergeCell ref="F102:P102"/>
    <mergeCell ref="M104:P104"/>
    <mergeCell ref="M106:Q106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M107:Q107"/>
    <mergeCell ref="F109:I109"/>
    <mergeCell ref="L109:M109"/>
    <mergeCell ref="N109:Q109"/>
    <mergeCell ref="N110:Q110"/>
    <mergeCell ref="F114:I114"/>
    <mergeCell ref="L114:M114"/>
    <mergeCell ref="N114:Q114"/>
    <mergeCell ref="F115:I115"/>
    <mergeCell ref="L115:M115"/>
    <mergeCell ref="N115:Q115"/>
    <mergeCell ref="N111:Q111"/>
    <mergeCell ref="N112:Q112"/>
    <mergeCell ref="F113:I113"/>
    <mergeCell ref="L113:M113"/>
    <mergeCell ref="N113:Q113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F120:I120"/>
    <mergeCell ref="L120:M120"/>
    <mergeCell ref="N120:Q120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6:I136"/>
    <mergeCell ref="L136:M136"/>
    <mergeCell ref="N136:Q136"/>
    <mergeCell ref="F138:I138"/>
    <mergeCell ref="L138:M138"/>
    <mergeCell ref="N138:Q138"/>
    <mergeCell ref="N146:Q146"/>
    <mergeCell ref="N140:Q140"/>
    <mergeCell ref="N141:Q141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85"/>
  <sheetViews>
    <sheetView showGridLines="0" tabSelected="1" zoomScale="90" zoomScaleNormal="90" workbookViewId="0" topLeftCell="A1">
      <pane ySplit="1" topLeftCell="A2" activePane="bottomLeft" state="frozen"/>
      <selection pane="bottomLeft" activeCell="E21" sqref="E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3"/>
      <c r="B1" s="11"/>
      <c r="C1" s="11"/>
      <c r="D1" s="12" t="s">
        <v>1</v>
      </c>
      <c r="E1" s="11"/>
      <c r="F1" s="13" t="s">
        <v>90</v>
      </c>
      <c r="G1" s="13"/>
      <c r="H1" s="280" t="s">
        <v>91</v>
      </c>
      <c r="I1" s="280"/>
      <c r="J1" s="280"/>
      <c r="K1" s="280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93"/>
      <c r="V1" s="9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" customHeight="1">
      <c r="A2" s="206"/>
      <c r="B2" s="206"/>
      <c r="C2" s="275" t="s">
        <v>7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06"/>
      <c r="S2" s="244" t="s">
        <v>8</v>
      </c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17" t="s">
        <v>83</v>
      </c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</row>
    <row r="3" spans="1:66" ht="6.95" customHeight="1">
      <c r="A3" s="206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17" t="s">
        <v>96</v>
      </c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</row>
    <row r="4" spans="1:66" ht="36.95" customHeight="1">
      <c r="A4" s="206"/>
      <c r="B4" s="21"/>
      <c r="C4" s="228" t="s">
        <v>97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2"/>
      <c r="S4" s="206"/>
      <c r="T4" s="213" t="s">
        <v>13</v>
      </c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17" t="s">
        <v>6</v>
      </c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</row>
    <row r="5" spans="1:66" ht="6.95" customHeight="1">
      <c r="A5" s="206"/>
      <c r="B5" s="2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2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</row>
    <row r="6" spans="1:66" ht="25.35" customHeight="1">
      <c r="A6" s="206"/>
      <c r="B6" s="21"/>
      <c r="C6" s="23"/>
      <c r="D6" s="210" t="s">
        <v>16</v>
      </c>
      <c r="E6" s="23"/>
      <c r="F6" s="272" t="str">
        <f>'Rekapitulace stavby'!K6</f>
        <v>FN Brno - samostatná rozvodna VN pro centrální chlazení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3"/>
      <c r="R6" s="22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</row>
    <row r="7" spans="2:18" s="1" customFormat="1" ht="32.85" customHeight="1">
      <c r="B7" s="28"/>
      <c r="C7" s="211"/>
      <c r="D7" s="25" t="s">
        <v>98</v>
      </c>
      <c r="E7" s="211"/>
      <c r="F7" s="291" t="s">
        <v>158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11"/>
      <c r="R7" s="29"/>
    </row>
    <row r="8" spans="2:18" s="1" customFormat="1" ht="14.45" customHeight="1">
      <c r="B8" s="28"/>
      <c r="C8" s="211"/>
      <c r="D8" s="210" t="s">
        <v>18</v>
      </c>
      <c r="E8" s="211"/>
      <c r="F8" s="204" t="s">
        <v>5</v>
      </c>
      <c r="G8" s="211"/>
      <c r="H8" s="211"/>
      <c r="I8" s="211"/>
      <c r="J8" s="211"/>
      <c r="K8" s="211"/>
      <c r="L8" s="211"/>
      <c r="M8" s="210" t="s">
        <v>19</v>
      </c>
      <c r="N8" s="211"/>
      <c r="O8" s="204" t="s">
        <v>5</v>
      </c>
      <c r="P8" s="211"/>
      <c r="Q8" s="211"/>
      <c r="R8" s="29"/>
    </row>
    <row r="9" spans="2:18" s="1" customFormat="1" ht="14.45" customHeight="1">
      <c r="B9" s="28"/>
      <c r="C9" s="211"/>
      <c r="D9" s="210" t="s">
        <v>20</v>
      </c>
      <c r="E9" s="211"/>
      <c r="F9" s="204" t="s">
        <v>21</v>
      </c>
      <c r="G9" s="211"/>
      <c r="H9" s="211"/>
      <c r="I9" s="211"/>
      <c r="J9" s="211"/>
      <c r="K9" s="211"/>
      <c r="L9" s="211"/>
      <c r="M9" s="210" t="s">
        <v>22</v>
      </c>
      <c r="N9" s="211"/>
      <c r="O9" s="274">
        <f>'Rekapitulace stavby'!AN8</f>
        <v>43719</v>
      </c>
      <c r="P9" s="274"/>
      <c r="Q9" s="211"/>
      <c r="R9" s="29"/>
    </row>
    <row r="10" spans="2:18" s="1" customFormat="1" ht="10.9" customHeight="1">
      <c r="B10" s="28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9"/>
    </row>
    <row r="11" spans="2:18" s="1" customFormat="1" ht="14.45" customHeight="1">
      <c r="B11" s="28"/>
      <c r="C11" s="211"/>
      <c r="D11" s="210" t="s">
        <v>23</v>
      </c>
      <c r="E11" s="211"/>
      <c r="F11" s="211"/>
      <c r="G11" s="211"/>
      <c r="H11" s="211"/>
      <c r="I11" s="211"/>
      <c r="J11" s="211"/>
      <c r="K11" s="211"/>
      <c r="L11" s="211"/>
      <c r="M11" s="210" t="s">
        <v>24</v>
      </c>
      <c r="N11" s="211"/>
      <c r="O11" s="229" t="str">
        <f>IF('Rekapitulace stavby'!AN10="","",'Rekapitulace stavby'!AN10)</f>
        <v/>
      </c>
      <c r="P11" s="229"/>
      <c r="Q11" s="211"/>
      <c r="R11" s="29"/>
    </row>
    <row r="12" spans="2:18" s="1" customFormat="1" ht="18" customHeight="1">
      <c r="B12" s="28"/>
      <c r="C12" s="211"/>
      <c r="D12" s="211"/>
      <c r="E12" s="204" t="str">
        <f>IF('Rekapitulace stavby'!E11="","",'Rekapitulace stavby'!E11)</f>
        <v xml:space="preserve"> </v>
      </c>
      <c r="F12" s="211"/>
      <c r="G12" s="211"/>
      <c r="H12" s="211"/>
      <c r="I12" s="211"/>
      <c r="J12" s="211"/>
      <c r="K12" s="211"/>
      <c r="L12" s="211"/>
      <c r="M12" s="210" t="s">
        <v>25</v>
      </c>
      <c r="N12" s="211"/>
      <c r="O12" s="229" t="str">
        <f>IF('Rekapitulace stavby'!AN11="","",'Rekapitulace stavby'!AN11)</f>
        <v/>
      </c>
      <c r="P12" s="229"/>
      <c r="Q12" s="211"/>
      <c r="R12" s="29"/>
    </row>
    <row r="13" spans="2:18" s="1" customFormat="1" ht="6.95" customHeight="1">
      <c r="B13" s="28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9"/>
    </row>
    <row r="14" spans="2:18" s="1" customFormat="1" ht="14.45" customHeight="1">
      <c r="B14" s="28"/>
      <c r="C14" s="211"/>
      <c r="D14" s="210" t="s">
        <v>26</v>
      </c>
      <c r="E14" s="211"/>
      <c r="F14" s="211"/>
      <c r="G14" s="211"/>
      <c r="H14" s="211"/>
      <c r="I14" s="211"/>
      <c r="J14" s="211"/>
      <c r="K14" s="211"/>
      <c r="L14" s="211"/>
      <c r="M14" s="210" t="s">
        <v>24</v>
      </c>
      <c r="N14" s="211"/>
      <c r="O14" s="229" t="str">
        <f>IF('Rekapitulace stavby'!AN13="","",'Rekapitulace stavby'!AN13)</f>
        <v/>
      </c>
      <c r="P14" s="229"/>
      <c r="Q14" s="211"/>
      <c r="R14" s="29"/>
    </row>
    <row r="15" spans="2:18" s="1" customFormat="1" ht="18" customHeight="1">
      <c r="B15" s="28"/>
      <c r="C15" s="211"/>
      <c r="D15" s="211"/>
      <c r="E15" s="204" t="str">
        <f>IF('Rekapitulace stavby'!E14="","",'Rekapitulace stavby'!E14)</f>
        <v xml:space="preserve"> </v>
      </c>
      <c r="F15" s="211"/>
      <c r="G15" s="211"/>
      <c r="H15" s="211"/>
      <c r="I15" s="211"/>
      <c r="J15" s="211"/>
      <c r="K15" s="211"/>
      <c r="L15" s="211"/>
      <c r="M15" s="210" t="s">
        <v>25</v>
      </c>
      <c r="N15" s="211"/>
      <c r="O15" s="229" t="str">
        <f>IF('Rekapitulace stavby'!AN14="","",'Rekapitulace stavby'!AN14)</f>
        <v/>
      </c>
      <c r="P15" s="229"/>
      <c r="Q15" s="211"/>
      <c r="R15" s="29"/>
    </row>
    <row r="16" spans="2:18" s="1" customFormat="1" ht="6.95" customHeight="1">
      <c r="B16" s="28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9"/>
    </row>
    <row r="17" spans="2:18" s="1" customFormat="1" ht="14.45" customHeight="1">
      <c r="B17" s="28"/>
      <c r="C17" s="211"/>
      <c r="D17" s="210" t="s">
        <v>27</v>
      </c>
      <c r="E17" s="211"/>
      <c r="F17" s="211"/>
      <c r="G17" s="211"/>
      <c r="H17" s="211"/>
      <c r="I17" s="211"/>
      <c r="J17" s="211"/>
      <c r="K17" s="211"/>
      <c r="L17" s="211"/>
      <c r="M17" s="210" t="s">
        <v>24</v>
      </c>
      <c r="N17" s="211"/>
      <c r="O17" s="229" t="s">
        <v>5</v>
      </c>
      <c r="P17" s="229"/>
      <c r="Q17" s="211"/>
      <c r="R17" s="29"/>
    </row>
    <row r="18" spans="2:18" s="1" customFormat="1" ht="18" customHeight="1">
      <c r="B18" s="28"/>
      <c r="C18" s="211"/>
      <c r="D18" s="211"/>
      <c r="E18" s="204"/>
      <c r="F18" s="211"/>
      <c r="G18" s="211"/>
      <c r="H18" s="211"/>
      <c r="I18" s="211"/>
      <c r="J18" s="211"/>
      <c r="K18" s="211"/>
      <c r="L18" s="211"/>
      <c r="M18" s="210" t="s">
        <v>25</v>
      </c>
      <c r="N18" s="211"/>
      <c r="O18" s="229" t="s">
        <v>5</v>
      </c>
      <c r="P18" s="229"/>
      <c r="Q18" s="211"/>
      <c r="R18" s="29"/>
    </row>
    <row r="19" spans="2:18" s="1" customFormat="1" ht="6.95" customHeight="1">
      <c r="B19" s="28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9"/>
    </row>
    <row r="20" spans="2:18" s="1" customFormat="1" ht="14.45" customHeight="1">
      <c r="B20" s="28"/>
      <c r="C20" s="211"/>
      <c r="D20" s="210" t="s">
        <v>30</v>
      </c>
      <c r="E20" s="211"/>
      <c r="F20" s="211"/>
      <c r="G20" s="211"/>
      <c r="H20" s="211"/>
      <c r="I20" s="211"/>
      <c r="J20" s="211"/>
      <c r="K20" s="211"/>
      <c r="L20" s="211"/>
      <c r="M20" s="210" t="s">
        <v>24</v>
      </c>
      <c r="N20" s="211"/>
      <c r="O20" s="229" t="s">
        <v>5</v>
      </c>
      <c r="P20" s="229"/>
      <c r="Q20" s="211"/>
      <c r="R20" s="29"/>
    </row>
    <row r="21" spans="2:18" s="1" customFormat="1" ht="18" customHeight="1">
      <c r="B21" s="28"/>
      <c r="C21" s="211"/>
      <c r="D21" s="211"/>
      <c r="E21" s="204"/>
      <c r="F21" s="211"/>
      <c r="G21" s="211"/>
      <c r="H21" s="211"/>
      <c r="I21" s="211"/>
      <c r="J21" s="211"/>
      <c r="K21" s="211"/>
      <c r="L21" s="211"/>
      <c r="M21" s="210" t="s">
        <v>25</v>
      </c>
      <c r="N21" s="211"/>
      <c r="O21" s="229" t="s">
        <v>5</v>
      </c>
      <c r="P21" s="229"/>
      <c r="Q21" s="211"/>
      <c r="R21" s="29"/>
    </row>
    <row r="22" spans="2:18" s="1" customFormat="1" ht="6.95" customHeight="1">
      <c r="B22" s="28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9"/>
    </row>
    <row r="23" spans="2:18" s="1" customFormat="1" ht="14.45" customHeight="1">
      <c r="B23" s="28"/>
      <c r="C23" s="211"/>
      <c r="D23" s="210" t="s">
        <v>32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9"/>
    </row>
    <row r="24" spans="2:18" s="1" customFormat="1" ht="16.5" customHeight="1">
      <c r="B24" s="28"/>
      <c r="C24" s="211"/>
      <c r="D24" s="211"/>
      <c r="E24" s="231" t="s">
        <v>5</v>
      </c>
      <c r="F24" s="231"/>
      <c r="G24" s="231"/>
      <c r="H24" s="231"/>
      <c r="I24" s="231"/>
      <c r="J24" s="231"/>
      <c r="K24" s="231"/>
      <c r="L24" s="231"/>
      <c r="M24" s="211"/>
      <c r="N24" s="211"/>
      <c r="O24" s="211"/>
      <c r="P24" s="211"/>
      <c r="Q24" s="211"/>
      <c r="R24" s="29"/>
    </row>
    <row r="25" spans="2:18" s="1" customFormat="1" ht="6.95" customHeight="1">
      <c r="B25" s="28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9"/>
    </row>
    <row r="26" spans="2:18" s="1" customFormat="1" ht="6.95" customHeight="1">
      <c r="B26" s="28"/>
      <c r="C26" s="21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211"/>
      <c r="R26" s="29"/>
    </row>
    <row r="27" spans="2:18" s="1" customFormat="1" ht="14.45" customHeight="1">
      <c r="B27" s="28"/>
      <c r="C27" s="211"/>
      <c r="D27" s="94" t="s">
        <v>100</v>
      </c>
      <c r="E27" s="211"/>
      <c r="F27" s="211"/>
      <c r="G27" s="211"/>
      <c r="H27" s="211"/>
      <c r="I27" s="211"/>
      <c r="J27" s="211"/>
      <c r="K27" s="211"/>
      <c r="L27" s="211"/>
      <c r="M27" s="251">
        <f>L101</f>
        <v>0</v>
      </c>
      <c r="N27" s="251"/>
      <c r="O27" s="251"/>
      <c r="P27" s="251"/>
      <c r="Q27" s="211"/>
      <c r="R27" s="29"/>
    </row>
    <row r="28" spans="2:18" s="1" customFormat="1" ht="14.45" customHeight="1">
      <c r="B28" s="28"/>
      <c r="C28" s="211"/>
      <c r="D28" s="27" t="s">
        <v>101</v>
      </c>
      <c r="E28" s="211"/>
      <c r="F28" s="211"/>
      <c r="G28" s="211"/>
      <c r="H28" s="211"/>
      <c r="I28" s="211"/>
      <c r="J28" s="211"/>
      <c r="K28" s="211"/>
      <c r="L28" s="211"/>
      <c r="M28" s="251"/>
      <c r="N28" s="251"/>
      <c r="O28" s="251"/>
      <c r="P28" s="251"/>
      <c r="Q28" s="211"/>
      <c r="R28" s="29"/>
    </row>
    <row r="29" spans="2:18" s="1" customFormat="1" ht="6.95" customHeight="1">
      <c r="B29" s="28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9"/>
    </row>
    <row r="30" spans="2:18" s="1" customFormat="1" ht="25.35" customHeight="1">
      <c r="B30" s="28"/>
      <c r="C30" s="211"/>
      <c r="D30" s="95" t="s">
        <v>35</v>
      </c>
      <c r="E30" s="211"/>
      <c r="F30" s="211"/>
      <c r="G30" s="211"/>
      <c r="H30" s="211"/>
      <c r="I30" s="211"/>
      <c r="J30" s="211"/>
      <c r="K30" s="211"/>
      <c r="L30" s="211"/>
      <c r="M30" s="278">
        <f>ROUND(M27+M28,2)</f>
        <v>0</v>
      </c>
      <c r="N30" s="271"/>
      <c r="O30" s="271"/>
      <c r="P30" s="271"/>
      <c r="Q30" s="211"/>
      <c r="R30" s="29"/>
    </row>
    <row r="31" spans="2:18" s="1" customFormat="1" ht="6.95" customHeight="1">
      <c r="B31" s="28"/>
      <c r="C31" s="21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211"/>
      <c r="R31" s="29"/>
    </row>
    <row r="32" spans="2:18" s="1" customFormat="1" ht="14.45" customHeight="1">
      <c r="B32" s="28"/>
      <c r="C32" s="211"/>
      <c r="D32" s="34" t="s">
        <v>36</v>
      </c>
      <c r="E32" s="34" t="s">
        <v>37</v>
      </c>
      <c r="F32" s="205">
        <v>0.21</v>
      </c>
      <c r="G32" s="96" t="s">
        <v>38</v>
      </c>
      <c r="H32" s="279" t="e">
        <f>ROUND((SUM(BE99:BE100)+SUM(BE118:BE178)),2)</f>
        <v>#REF!</v>
      </c>
      <c r="I32" s="271"/>
      <c r="J32" s="271"/>
      <c r="K32" s="211"/>
      <c r="L32" s="211"/>
      <c r="M32" s="279">
        <f>M30/100*21</f>
        <v>0</v>
      </c>
      <c r="N32" s="271"/>
      <c r="O32" s="271"/>
      <c r="P32" s="271"/>
      <c r="Q32" s="211"/>
      <c r="R32" s="29"/>
    </row>
    <row r="33" spans="2:18" s="1" customFormat="1" ht="14.45" customHeight="1">
      <c r="B33" s="28"/>
      <c r="C33" s="211"/>
      <c r="D33" s="211"/>
      <c r="E33" s="34" t="s">
        <v>39</v>
      </c>
      <c r="F33" s="205">
        <v>0.15</v>
      </c>
      <c r="G33" s="96" t="s">
        <v>38</v>
      </c>
      <c r="H33" s="279">
        <f>ROUND((SUM(BF99:BF100)+SUM(BF118:BF178)),2)</f>
        <v>0</v>
      </c>
      <c r="I33" s="271"/>
      <c r="J33" s="271"/>
      <c r="K33" s="211"/>
      <c r="L33" s="211"/>
      <c r="M33" s="279">
        <f>ROUND(ROUND((SUM(BF99:BF100)+SUM(BF118:BF178)),2)*F33,2)</f>
        <v>0</v>
      </c>
      <c r="N33" s="271"/>
      <c r="O33" s="271"/>
      <c r="P33" s="271"/>
      <c r="Q33" s="211"/>
      <c r="R33" s="29"/>
    </row>
    <row r="34" spans="2:18" s="1" customFormat="1" ht="14.45" customHeight="1" hidden="1">
      <c r="B34" s="28"/>
      <c r="C34" s="211"/>
      <c r="D34" s="211"/>
      <c r="E34" s="34" t="s">
        <v>40</v>
      </c>
      <c r="F34" s="205">
        <v>0.21</v>
      </c>
      <c r="G34" s="96" t="s">
        <v>38</v>
      </c>
      <c r="H34" s="279">
        <f>ROUND((SUM(BG99:BG100)+SUM(BG118:BG178)),2)</f>
        <v>0</v>
      </c>
      <c r="I34" s="271"/>
      <c r="J34" s="271"/>
      <c r="K34" s="211"/>
      <c r="L34" s="211"/>
      <c r="M34" s="279">
        <v>0</v>
      </c>
      <c r="N34" s="271"/>
      <c r="O34" s="271"/>
      <c r="P34" s="271"/>
      <c r="Q34" s="211"/>
      <c r="R34" s="29"/>
    </row>
    <row r="35" spans="2:18" s="1" customFormat="1" ht="14.45" customHeight="1" hidden="1">
      <c r="B35" s="28"/>
      <c r="C35" s="211"/>
      <c r="D35" s="211"/>
      <c r="E35" s="34" t="s">
        <v>41</v>
      </c>
      <c r="F35" s="205">
        <v>0.15</v>
      </c>
      <c r="G35" s="96" t="s">
        <v>38</v>
      </c>
      <c r="H35" s="279">
        <f>ROUND((SUM(BH99:BH100)+SUM(BH118:BH178)),2)</f>
        <v>0</v>
      </c>
      <c r="I35" s="271"/>
      <c r="J35" s="271"/>
      <c r="K35" s="211"/>
      <c r="L35" s="211"/>
      <c r="M35" s="279">
        <v>0</v>
      </c>
      <c r="N35" s="271"/>
      <c r="O35" s="271"/>
      <c r="P35" s="271"/>
      <c r="Q35" s="211"/>
      <c r="R35" s="29"/>
    </row>
    <row r="36" spans="2:18" s="1" customFormat="1" ht="14.45" customHeight="1" hidden="1">
      <c r="B36" s="28"/>
      <c r="C36" s="211"/>
      <c r="D36" s="211"/>
      <c r="E36" s="34" t="s">
        <v>42</v>
      </c>
      <c r="F36" s="205">
        <v>0</v>
      </c>
      <c r="G36" s="96" t="s">
        <v>38</v>
      </c>
      <c r="H36" s="279">
        <f>ROUND((SUM(BI99:BI100)+SUM(BI118:BI178)),2)</f>
        <v>0</v>
      </c>
      <c r="I36" s="271"/>
      <c r="J36" s="271"/>
      <c r="K36" s="211"/>
      <c r="L36" s="211"/>
      <c r="M36" s="279">
        <v>0</v>
      </c>
      <c r="N36" s="271"/>
      <c r="O36" s="271"/>
      <c r="P36" s="271"/>
      <c r="Q36" s="211"/>
      <c r="R36" s="29"/>
    </row>
    <row r="37" spans="2:18" s="1" customFormat="1" ht="6.95" customHeight="1">
      <c r="B37" s="28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9"/>
    </row>
    <row r="38" spans="2:18" s="1" customFormat="1" ht="25.35" customHeight="1">
      <c r="B38" s="28"/>
      <c r="C38" s="209"/>
      <c r="D38" s="97" t="s">
        <v>43</v>
      </c>
      <c r="E38" s="64"/>
      <c r="F38" s="64"/>
      <c r="G38" s="98" t="s">
        <v>44</v>
      </c>
      <c r="H38" s="99" t="s">
        <v>45</v>
      </c>
      <c r="I38" s="64"/>
      <c r="J38" s="64"/>
      <c r="K38" s="64"/>
      <c r="L38" s="289">
        <f>SUM(M30:M36)</f>
        <v>0</v>
      </c>
      <c r="M38" s="289"/>
      <c r="N38" s="289"/>
      <c r="O38" s="289"/>
      <c r="P38" s="290"/>
      <c r="Q38" s="209"/>
      <c r="R38" s="29"/>
    </row>
    <row r="39" spans="2:18" s="1" customFormat="1" ht="14.45" customHeight="1">
      <c r="B39" s="28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9"/>
    </row>
    <row r="40" spans="2:18" s="1" customFormat="1" ht="14.45" customHeight="1">
      <c r="B40" s="28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9"/>
    </row>
    <row r="41" spans="2:18" ht="13.5">
      <c r="B41" s="2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2"/>
    </row>
    <row r="42" spans="2:18" ht="13.5">
      <c r="B42" s="2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2"/>
    </row>
    <row r="43" spans="2:18" ht="13.5">
      <c r="B43" s="2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2"/>
    </row>
    <row r="44" spans="2:18" ht="13.5">
      <c r="B44" s="2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2"/>
    </row>
    <row r="45" spans="2:18" ht="13.5"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2"/>
    </row>
    <row r="46" spans="2:18" ht="13.5">
      <c r="B46" s="2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2"/>
    </row>
    <row r="47" spans="2:18" ht="13.5">
      <c r="B47" s="2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2"/>
    </row>
    <row r="48" spans="2:18" ht="13.5">
      <c r="B48" s="2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2"/>
    </row>
    <row r="49" spans="2:18" ht="13.5">
      <c r="B49" s="2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2"/>
    </row>
    <row r="50" spans="2:18" s="1" customFormat="1" ht="15">
      <c r="B50" s="28"/>
      <c r="C50" s="211"/>
      <c r="D50" s="41" t="s">
        <v>46</v>
      </c>
      <c r="E50" s="42"/>
      <c r="F50" s="42"/>
      <c r="G50" s="42"/>
      <c r="H50" s="43"/>
      <c r="I50" s="211"/>
      <c r="J50" s="41" t="s">
        <v>47</v>
      </c>
      <c r="K50" s="42"/>
      <c r="L50" s="42"/>
      <c r="M50" s="42"/>
      <c r="N50" s="42"/>
      <c r="O50" s="42"/>
      <c r="P50" s="43"/>
      <c r="Q50" s="211"/>
      <c r="R50" s="29"/>
    </row>
    <row r="51" spans="2:18" ht="13.5">
      <c r="B51" s="21"/>
      <c r="C51" s="23"/>
      <c r="D51" s="44"/>
      <c r="E51" s="23"/>
      <c r="F51" s="23"/>
      <c r="G51" s="23"/>
      <c r="H51" s="45"/>
      <c r="I51" s="23"/>
      <c r="J51" s="44"/>
      <c r="K51" s="23"/>
      <c r="L51" s="23"/>
      <c r="M51" s="23"/>
      <c r="N51" s="23"/>
      <c r="O51" s="23"/>
      <c r="P51" s="45"/>
      <c r="Q51" s="23"/>
      <c r="R51" s="22"/>
    </row>
    <row r="52" spans="2:18" ht="13.5">
      <c r="B52" s="21"/>
      <c r="C52" s="23"/>
      <c r="D52" s="44" t="s">
        <v>31</v>
      </c>
      <c r="E52" s="23"/>
      <c r="F52" s="23"/>
      <c r="G52" s="23"/>
      <c r="H52" s="45"/>
      <c r="I52" s="23"/>
      <c r="J52" s="44"/>
      <c r="K52" s="23"/>
      <c r="L52" s="23"/>
      <c r="M52" s="23"/>
      <c r="N52" s="23"/>
      <c r="O52" s="23"/>
      <c r="P52" s="45"/>
      <c r="Q52" s="23"/>
      <c r="R52" s="22"/>
    </row>
    <row r="53" spans="2:18" ht="13.5">
      <c r="B53" s="21"/>
      <c r="C53" s="23"/>
      <c r="D53" s="44" t="s">
        <v>159</v>
      </c>
      <c r="E53" s="23"/>
      <c r="F53" s="23"/>
      <c r="G53" s="23"/>
      <c r="H53" s="45"/>
      <c r="I53" s="23"/>
      <c r="J53" s="44"/>
      <c r="K53" s="23"/>
      <c r="L53" s="23"/>
      <c r="M53" s="23"/>
      <c r="N53" s="23"/>
      <c r="O53" s="23"/>
      <c r="P53" s="45"/>
      <c r="Q53" s="23"/>
      <c r="R53" s="22"/>
    </row>
    <row r="54" spans="2:18" ht="13.5">
      <c r="B54" s="21"/>
      <c r="C54" s="23"/>
      <c r="D54" s="44" t="s">
        <v>49</v>
      </c>
      <c r="E54" s="23"/>
      <c r="F54" s="23"/>
      <c r="G54" s="23"/>
      <c r="H54" s="45"/>
      <c r="I54" s="23"/>
      <c r="J54" s="44"/>
      <c r="K54" s="23"/>
      <c r="L54" s="23"/>
      <c r="M54" s="23"/>
      <c r="N54" s="23"/>
      <c r="O54" s="23"/>
      <c r="P54" s="45"/>
      <c r="Q54" s="23"/>
      <c r="R54" s="22"/>
    </row>
    <row r="55" spans="2:18" ht="13.5">
      <c r="B55" s="21"/>
      <c r="C55" s="23"/>
      <c r="D55" s="44"/>
      <c r="E55" s="23"/>
      <c r="F55" s="23"/>
      <c r="G55" s="23"/>
      <c r="H55" s="45"/>
      <c r="I55" s="23"/>
      <c r="J55" s="44"/>
      <c r="K55" s="23"/>
      <c r="L55" s="23"/>
      <c r="M55" s="23"/>
      <c r="N55" s="23"/>
      <c r="O55" s="23"/>
      <c r="P55" s="45"/>
      <c r="Q55" s="23"/>
      <c r="R55" s="22"/>
    </row>
    <row r="56" spans="2:18" ht="13.5">
      <c r="B56" s="21"/>
      <c r="C56" s="23"/>
      <c r="D56" s="44"/>
      <c r="E56" s="23"/>
      <c r="F56" s="23"/>
      <c r="G56" s="23"/>
      <c r="H56" s="45"/>
      <c r="I56" s="23"/>
      <c r="J56" s="44"/>
      <c r="K56" s="23"/>
      <c r="L56" s="23"/>
      <c r="M56" s="23"/>
      <c r="N56" s="23"/>
      <c r="O56" s="23"/>
      <c r="P56" s="45"/>
      <c r="Q56" s="23"/>
      <c r="R56" s="22"/>
    </row>
    <row r="57" spans="2:18" ht="13.5">
      <c r="B57" s="21"/>
      <c r="C57" s="23"/>
      <c r="D57" s="44"/>
      <c r="E57" s="23"/>
      <c r="F57" s="23"/>
      <c r="G57" s="23"/>
      <c r="H57" s="45"/>
      <c r="I57" s="23"/>
      <c r="J57" s="44"/>
      <c r="K57" s="23"/>
      <c r="L57" s="23"/>
      <c r="M57" s="23"/>
      <c r="N57" s="23"/>
      <c r="O57" s="23"/>
      <c r="P57" s="45"/>
      <c r="Q57" s="23"/>
      <c r="R57" s="22"/>
    </row>
    <row r="58" spans="2:18" ht="13.5">
      <c r="B58" s="21"/>
      <c r="C58" s="23"/>
      <c r="D58" s="44"/>
      <c r="E58" s="23"/>
      <c r="F58" s="23"/>
      <c r="G58" s="23"/>
      <c r="H58" s="45"/>
      <c r="I58" s="23"/>
      <c r="J58" s="44"/>
      <c r="K58" s="23"/>
      <c r="L58" s="23"/>
      <c r="M58" s="23"/>
      <c r="N58" s="23"/>
      <c r="O58" s="23"/>
      <c r="P58" s="45"/>
      <c r="Q58" s="23"/>
      <c r="R58" s="22"/>
    </row>
    <row r="59" spans="2:18" s="1" customFormat="1" ht="15">
      <c r="B59" s="28"/>
      <c r="C59" s="211"/>
      <c r="D59" s="46" t="s">
        <v>50</v>
      </c>
      <c r="E59" s="47"/>
      <c r="F59" s="47"/>
      <c r="G59" s="48" t="s">
        <v>51</v>
      </c>
      <c r="H59" s="49"/>
      <c r="I59" s="211"/>
      <c r="J59" s="46" t="s">
        <v>52</v>
      </c>
      <c r="K59" s="47"/>
      <c r="L59" s="47"/>
      <c r="M59" s="47"/>
      <c r="N59" s="48" t="s">
        <v>51</v>
      </c>
      <c r="O59" s="47"/>
      <c r="P59" s="49"/>
      <c r="Q59" s="211"/>
      <c r="R59" s="29"/>
    </row>
    <row r="60" spans="2:18" ht="13.5">
      <c r="B60" s="2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2"/>
    </row>
    <row r="61" spans="2:18" s="1" customFormat="1" ht="15">
      <c r="B61" s="28"/>
      <c r="C61" s="211"/>
      <c r="D61" s="41" t="s">
        <v>53</v>
      </c>
      <c r="E61" s="42"/>
      <c r="F61" s="42"/>
      <c r="G61" s="42"/>
      <c r="H61" s="43"/>
      <c r="I61" s="211"/>
      <c r="J61" s="41" t="s">
        <v>54</v>
      </c>
      <c r="K61" s="42"/>
      <c r="L61" s="42"/>
      <c r="M61" s="42"/>
      <c r="N61" s="42"/>
      <c r="O61" s="42"/>
      <c r="P61" s="43"/>
      <c r="Q61" s="211"/>
      <c r="R61" s="29"/>
    </row>
    <row r="62" spans="2:18" ht="13.5">
      <c r="B62" s="21"/>
      <c r="C62" s="23"/>
      <c r="D62" s="44"/>
      <c r="E62" s="23"/>
      <c r="F62" s="23"/>
      <c r="G62" s="23"/>
      <c r="H62" s="45"/>
      <c r="I62" s="23"/>
      <c r="J62" s="44"/>
      <c r="K62" s="23"/>
      <c r="L62" s="23"/>
      <c r="M62" s="23"/>
      <c r="N62" s="23"/>
      <c r="O62" s="23"/>
      <c r="P62" s="45"/>
      <c r="Q62" s="23"/>
      <c r="R62" s="22"/>
    </row>
    <row r="63" spans="2:18" ht="13.5">
      <c r="B63" s="21"/>
      <c r="C63" s="23"/>
      <c r="D63" s="44"/>
      <c r="E63" s="23"/>
      <c r="F63" s="23"/>
      <c r="G63" s="23"/>
      <c r="H63" s="45"/>
      <c r="I63" s="23"/>
      <c r="J63" s="44"/>
      <c r="K63" s="23"/>
      <c r="L63" s="23"/>
      <c r="M63" s="23"/>
      <c r="N63" s="23"/>
      <c r="O63" s="23"/>
      <c r="P63" s="45"/>
      <c r="Q63" s="23"/>
      <c r="R63" s="22"/>
    </row>
    <row r="64" spans="2:18" ht="13.5">
      <c r="B64" s="21"/>
      <c r="C64" s="23"/>
      <c r="D64" s="44"/>
      <c r="E64" s="23"/>
      <c r="F64" s="23"/>
      <c r="G64" s="23"/>
      <c r="H64" s="45"/>
      <c r="I64" s="23"/>
      <c r="J64" s="44"/>
      <c r="K64" s="23"/>
      <c r="L64" s="23"/>
      <c r="M64" s="23"/>
      <c r="N64" s="23"/>
      <c r="O64" s="23"/>
      <c r="P64" s="45"/>
      <c r="Q64" s="23"/>
      <c r="R64" s="22"/>
    </row>
    <row r="65" spans="2:18" ht="13.5">
      <c r="B65" s="21"/>
      <c r="C65" s="23"/>
      <c r="D65" s="44"/>
      <c r="E65" s="23"/>
      <c r="F65" s="23"/>
      <c r="G65" s="23"/>
      <c r="H65" s="45"/>
      <c r="I65" s="23"/>
      <c r="J65" s="44"/>
      <c r="K65" s="23"/>
      <c r="L65" s="23"/>
      <c r="M65" s="23"/>
      <c r="N65" s="23"/>
      <c r="O65" s="23"/>
      <c r="P65" s="45"/>
      <c r="Q65" s="23"/>
      <c r="R65" s="22"/>
    </row>
    <row r="66" spans="2:18" ht="13.5">
      <c r="B66" s="21"/>
      <c r="C66" s="23"/>
      <c r="D66" s="44"/>
      <c r="E66" s="23"/>
      <c r="F66" s="23"/>
      <c r="G66" s="23"/>
      <c r="H66" s="45"/>
      <c r="I66" s="23"/>
      <c r="J66" s="44"/>
      <c r="K66" s="23"/>
      <c r="L66" s="23"/>
      <c r="M66" s="23"/>
      <c r="N66" s="23"/>
      <c r="O66" s="23"/>
      <c r="P66" s="45"/>
      <c r="Q66" s="23"/>
      <c r="R66" s="22"/>
    </row>
    <row r="67" spans="2:18" ht="13.5">
      <c r="B67" s="21"/>
      <c r="C67" s="23"/>
      <c r="D67" s="44"/>
      <c r="E67" s="23"/>
      <c r="F67" s="23"/>
      <c r="G67" s="23"/>
      <c r="H67" s="45"/>
      <c r="I67" s="23"/>
      <c r="J67" s="44"/>
      <c r="K67" s="23"/>
      <c r="L67" s="23"/>
      <c r="M67" s="23"/>
      <c r="N67" s="23"/>
      <c r="O67" s="23"/>
      <c r="P67" s="45"/>
      <c r="Q67" s="23"/>
      <c r="R67" s="22"/>
    </row>
    <row r="68" spans="2:18" ht="13.5">
      <c r="B68" s="21"/>
      <c r="C68" s="23"/>
      <c r="D68" s="44"/>
      <c r="E68" s="23"/>
      <c r="F68" s="23"/>
      <c r="G68" s="23"/>
      <c r="H68" s="45"/>
      <c r="I68" s="23"/>
      <c r="J68" s="44"/>
      <c r="K68" s="23"/>
      <c r="L68" s="23"/>
      <c r="M68" s="23"/>
      <c r="N68" s="23"/>
      <c r="O68" s="23"/>
      <c r="P68" s="45"/>
      <c r="Q68" s="23"/>
      <c r="R68" s="22"/>
    </row>
    <row r="69" spans="2:18" ht="13.5">
      <c r="B69" s="21"/>
      <c r="C69" s="23"/>
      <c r="D69" s="44"/>
      <c r="E69" s="23"/>
      <c r="F69" s="23"/>
      <c r="G69" s="23"/>
      <c r="H69" s="45"/>
      <c r="I69" s="23"/>
      <c r="J69" s="44"/>
      <c r="K69" s="23"/>
      <c r="L69" s="23"/>
      <c r="M69" s="23"/>
      <c r="N69" s="23"/>
      <c r="O69" s="23"/>
      <c r="P69" s="45"/>
      <c r="Q69" s="23"/>
      <c r="R69" s="22"/>
    </row>
    <row r="70" spans="2:18" s="1" customFormat="1" ht="15">
      <c r="B70" s="28"/>
      <c r="C70" s="211"/>
      <c r="D70" s="46" t="s">
        <v>52</v>
      </c>
      <c r="E70" s="47"/>
      <c r="F70" s="47"/>
      <c r="G70" s="48" t="s">
        <v>51</v>
      </c>
      <c r="H70" s="49"/>
      <c r="I70" s="211"/>
      <c r="J70" s="46" t="s">
        <v>52</v>
      </c>
      <c r="K70" s="47"/>
      <c r="L70" s="47"/>
      <c r="M70" s="47"/>
      <c r="N70" s="48" t="s">
        <v>51</v>
      </c>
      <c r="O70" s="47"/>
      <c r="P70" s="49"/>
      <c r="Q70" s="211"/>
      <c r="R70" s="29"/>
    </row>
    <row r="71" spans="2:18" s="1" customFormat="1" ht="14.45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5" spans="2:18" s="1" customFormat="1" ht="6.95" customHeight="1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</row>
    <row r="76" spans="2:18" s="1" customFormat="1" ht="36.95" customHeight="1">
      <c r="B76" s="28"/>
      <c r="C76" s="228" t="s">
        <v>102</v>
      </c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9"/>
    </row>
    <row r="77" spans="2:18" s="1" customFormat="1" ht="6.95" customHeight="1">
      <c r="B77" s="28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9"/>
    </row>
    <row r="78" spans="2:18" s="1" customFormat="1" ht="30" customHeight="1">
      <c r="B78" s="28"/>
      <c r="C78" s="210" t="s">
        <v>16</v>
      </c>
      <c r="D78" s="211"/>
      <c r="E78" s="211"/>
      <c r="F78" s="272" t="str">
        <f>F6</f>
        <v>FN Brno - samostatná rozvodna VN pro centrální chlazení</v>
      </c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11"/>
      <c r="R78" s="29"/>
    </row>
    <row r="79" spans="2:18" s="1" customFormat="1" ht="36.95" customHeight="1">
      <c r="B79" s="28"/>
      <c r="C79" s="59" t="s">
        <v>98</v>
      </c>
      <c r="D79" s="211"/>
      <c r="E79" s="211"/>
      <c r="F79" s="238" t="str">
        <f>F7</f>
        <v>Kabelové rozvody VN+stavební část</v>
      </c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11"/>
      <c r="R79" s="29"/>
    </row>
    <row r="80" spans="2:18" s="1" customFormat="1" ht="6.95" customHeight="1">
      <c r="B80" s="28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9"/>
    </row>
    <row r="81" spans="2:18" s="1" customFormat="1" ht="18" customHeight="1">
      <c r="B81" s="28"/>
      <c r="C81" s="210" t="s">
        <v>20</v>
      </c>
      <c r="D81" s="211"/>
      <c r="E81" s="211"/>
      <c r="F81" s="204" t="str">
        <f>F9</f>
        <v xml:space="preserve"> </v>
      </c>
      <c r="G81" s="211"/>
      <c r="H81" s="211"/>
      <c r="I81" s="211"/>
      <c r="J81" s="211"/>
      <c r="K81" s="210" t="s">
        <v>22</v>
      </c>
      <c r="L81" s="211"/>
      <c r="M81" s="274">
        <f>IF(O9="","",O9)</f>
        <v>43719</v>
      </c>
      <c r="N81" s="274"/>
      <c r="O81" s="274"/>
      <c r="P81" s="274"/>
      <c r="Q81" s="211"/>
      <c r="R81" s="29"/>
    </row>
    <row r="82" spans="2:18" s="1" customFormat="1" ht="6.95" customHeight="1">
      <c r="B82" s="28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9"/>
    </row>
    <row r="83" spans="2:18" s="1" customFormat="1" ht="15">
      <c r="B83" s="28"/>
      <c r="C83" s="210" t="s">
        <v>23</v>
      </c>
      <c r="D83" s="211"/>
      <c r="E83" s="211"/>
      <c r="F83" s="204" t="str">
        <f>E12</f>
        <v xml:space="preserve"> </v>
      </c>
      <c r="G83" s="211"/>
      <c r="H83" s="211"/>
      <c r="I83" s="211"/>
      <c r="J83" s="211"/>
      <c r="K83" s="210" t="s">
        <v>27</v>
      </c>
      <c r="L83" s="211"/>
      <c r="M83" s="229">
        <f>E18</f>
        <v>0</v>
      </c>
      <c r="N83" s="229"/>
      <c r="O83" s="229"/>
      <c r="P83" s="229"/>
      <c r="Q83" s="229"/>
      <c r="R83" s="29"/>
    </row>
    <row r="84" spans="2:18" s="1" customFormat="1" ht="14.45" customHeight="1">
      <c r="B84" s="28"/>
      <c r="C84" s="210" t="s">
        <v>26</v>
      </c>
      <c r="D84" s="211"/>
      <c r="E84" s="211"/>
      <c r="F84" s="204" t="str">
        <f>IF(E15="","",E15)</f>
        <v xml:space="preserve"> </v>
      </c>
      <c r="G84" s="211"/>
      <c r="H84" s="211"/>
      <c r="I84" s="211"/>
      <c r="J84" s="211"/>
      <c r="K84" s="210" t="s">
        <v>30</v>
      </c>
      <c r="L84" s="211"/>
      <c r="M84" s="229">
        <f>E21</f>
        <v>0</v>
      </c>
      <c r="N84" s="229"/>
      <c r="O84" s="229"/>
      <c r="P84" s="229"/>
      <c r="Q84" s="229"/>
      <c r="R84" s="29"/>
    </row>
    <row r="85" spans="2:18" s="1" customFormat="1" ht="10.35" customHeight="1">
      <c r="B85" s="28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9"/>
    </row>
    <row r="86" spans="2:18" s="1" customFormat="1" ht="29.25" customHeight="1">
      <c r="B86" s="28"/>
      <c r="C86" s="287" t="s">
        <v>104</v>
      </c>
      <c r="D86" s="288"/>
      <c r="E86" s="288"/>
      <c r="F86" s="288"/>
      <c r="G86" s="288"/>
      <c r="H86" s="209"/>
      <c r="I86" s="209"/>
      <c r="J86" s="209"/>
      <c r="K86" s="209"/>
      <c r="L86" s="209"/>
      <c r="M86" s="209"/>
      <c r="N86" s="287" t="s">
        <v>105</v>
      </c>
      <c r="O86" s="288"/>
      <c r="P86" s="288"/>
      <c r="Q86" s="288"/>
      <c r="R86" s="29"/>
    </row>
    <row r="87" spans="2:18" s="1" customFormat="1" ht="10.35" customHeight="1">
      <c r="B87" s="28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9"/>
    </row>
    <row r="88" spans="2:47" s="1" customFormat="1" ht="29.25" customHeight="1">
      <c r="B88" s="28"/>
      <c r="C88" s="100" t="s">
        <v>106</v>
      </c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41">
        <f>N92+N94+N96</f>
        <v>0</v>
      </c>
      <c r="O88" s="285"/>
      <c r="P88" s="285"/>
      <c r="Q88" s="285"/>
      <c r="R88" s="29"/>
      <c r="AU88" s="17" t="s">
        <v>107</v>
      </c>
    </row>
    <row r="89" spans="2:18" s="6" customFormat="1" ht="24.95" customHeight="1">
      <c r="B89" s="101"/>
      <c r="C89" s="207"/>
      <c r="D89" s="102"/>
      <c r="E89" s="207"/>
      <c r="F89" s="207"/>
      <c r="G89" s="207"/>
      <c r="H89" s="207"/>
      <c r="I89" s="207"/>
      <c r="J89" s="207"/>
      <c r="K89" s="207"/>
      <c r="L89" s="207"/>
      <c r="M89" s="207"/>
      <c r="N89" s="281"/>
      <c r="O89" s="282"/>
      <c r="P89" s="282"/>
      <c r="Q89" s="282"/>
      <c r="R89" s="103"/>
    </row>
    <row r="90" spans="2:18" s="7" customFormat="1" ht="19.9" customHeight="1">
      <c r="B90" s="104"/>
      <c r="C90" s="208"/>
      <c r="D90" s="105"/>
      <c r="E90" s="208"/>
      <c r="F90" s="208"/>
      <c r="G90" s="208"/>
      <c r="H90" s="208"/>
      <c r="I90" s="208"/>
      <c r="J90" s="208"/>
      <c r="K90" s="208"/>
      <c r="L90" s="208"/>
      <c r="M90" s="208"/>
      <c r="N90" s="283"/>
      <c r="O90" s="284"/>
      <c r="P90" s="284"/>
      <c r="Q90" s="284"/>
      <c r="R90" s="106"/>
    </row>
    <row r="91" spans="2:18" s="6" customFormat="1" ht="24.95" customHeight="1">
      <c r="B91" s="101"/>
      <c r="C91" s="207"/>
      <c r="D91" s="102"/>
      <c r="E91" s="207"/>
      <c r="F91" s="207"/>
      <c r="G91" s="207"/>
      <c r="H91" s="207"/>
      <c r="I91" s="207"/>
      <c r="J91" s="207"/>
      <c r="K91" s="207"/>
      <c r="L91" s="207"/>
      <c r="M91" s="207"/>
      <c r="N91" s="281"/>
      <c r="O91" s="282"/>
      <c r="P91" s="282"/>
      <c r="Q91" s="282"/>
      <c r="R91" s="103"/>
    </row>
    <row r="92" spans="2:18" s="7" customFormat="1" ht="19.9" customHeight="1">
      <c r="B92" s="104"/>
      <c r="C92" s="208"/>
      <c r="D92" s="145" t="s">
        <v>160</v>
      </c>
      <c r="E92" s="208"/>
      <c r="F92" s="208"/>
      <c r="G92" s="208"/>
      <c r="H92" s="208"/>
      <c r="I92" s="208"/>
      <c r="J92" s="208"/>
      <c r="K92" s="208"/>
      <c r="L92" s="208"/>
      <c r="M92" s="208"/>
      <c r="N92" s="283">
        <f>N122</f>
        <v>0</v>
      </c>
      <c r="O92" s="284"/>
      <c r="P92" s="284"/>
      <c r="Q92" s="284"/>
      <c r="R92" s="106"/>
    </row>
    <row r="93" spans="2:18" s="7" customFormat="1" ht="19.9" customHeight="1">
      <c r="B93" s="104"/>
      <c r="C93" s="208"/>
      <c r="D93" s="105"/>
      <c r="E93" s="208"/>
      <c r="F93" s="208"/>
      <c r="G93" s="208"/>
      <c r="H93" s="208"/>
      <c r="I93" s="208"/>
      <c r="J93" s="208"/>
      <c r="K93" s="208"/>
      <c r="L93" s="208"/>
      <c r="M93" s="208"/>
      <c r="N93" s="283"/>
      <c r="O93" s="284"/>
      <c r="P93" s="284"/>
      <c r="Q93" s="284"/>
      <c r="R93" s="106"/>
    </row>
    <row r="94" spans="2:18" s="7" customFormat="1" ht="19.9" customHeight="1">
      <c r="B94" s="104"/>
      <c r="C94" s="208"/>
      <c r="D94" s="145" t="s">
        <v>161</v>
      </c>
      <c r="E94" s="208"/>
      <c r="F94" s="208"/>
      <c r="G94" s="208"/>
      <c r="H94" s="208"/>
      <c r="I94" s="208"/>
      <c r="J94" s="208"/>
      <c r="K94" s="208"/>
      <c r="L94" s="208"/>
      <c r="M94" s="208"/>
      <c r="N94" s="283">
        <f>N151</f>
        <v>0</v>
      </c>
      <c r="O94" s="284"/>
      <c r="P94" s="284"/>
      <c r="Q94" s="284"/>
      <c r="R94" s="106"/>
    </row>
    <row r="95" spans="2:18" s="6" customFormat="1" ht="24.95" customHeight="1">
      <c r="B95" s="101"/>
      <c r="C95" s="207"/>
      <c r="D95" s="102"/>
      <c r="E95" s="207"/>
      <c r="F95" s="207"/>
      <c r="G95" s="207"/>
      <c r="H95" s="207"/>
      <c r="I95" s="207"/>
      <c r="J95" s="207"/>
      <c r="K95" s="207"/>
      <c r="L95" s="207"/>
      <c r="M95" s="207"/>
      <c r="N95" s="281"/>
      <c r="O95" s="282"/>
      <c r="P95" s="282"/>
      <c r="Q95" s="282"/>
      <c r="R95" s="103"/>
    </row>
    <row r="96" spans="2:18" s="7" customFormat="1" ht="19.9" customHeight="1">
      <c r="B96" s="104"/>
      <c r="C96" s="208"/>
      <c r="D96" s="145" t="s">
        <v>162</v>
      </c>
      <c r="E96" s="208"/>
      <c r="F96" s="208"/>
      <c r="G96" s="208"/>
      <c r="H96" s="208"/>
      <c r="I96" s="208"/>
      <c r="J96" s="208"/>
      <c r="K96" s="208"/>
      <c r="L96" s="208"/>
      <c r="M96" s="208"/>
      <c r="N96" s="283">
        <f>N177</f>
        <v>0</v>
      </c>
      <c r="O96" s="284"/>
      <c r="P96" s="284"/>
      <c r="Q96" s="284"/>
      <c r="R96" s="106"/>
    </row>
    <row r="97" spans="2:18" s="7" customFormat="1" ht="19.9" customHeight="1">
      <c r="B97" s="104"/>
      <c r="C97" s="208"/>
      <c r="D97" s="105"/>
      <c r="E97" s="208"/>
      <c r="F97" s="208"/>
      <c r="G97" s="208"/>
      <c r="H97" s="208"/>
      <c r="I97" s="208"/>
      <c r="J97" s="208"/>
      <c r="K97" s="208"/>
      <c r="L97" s="208"/>
      <c r="M97" s="208"/>
      <c r="N97" s="283"/>
      <c r="O97" s="284"/>
      <c r="P97" s="284"/>
      <c r="Q97" s="284"/>
      <c r="R97" s="106"/>
    </row>
    <row r="98" spans="2:18" s="1" customFormat="1" ht="21.75" customHeight="1">
      <c r="B98" s="28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9"/>
    </row>
    <row r="99" spans="2:21" s="1" customFormat="1" ht="29.25" customHeight="1">
      <c r="B99" s="28"/>
      <c r="C99" s="163" t="s">
        <v>163</v>
      </c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85"/>
      <c r="O99" s="286"/>
      <c r="P99" s="286"/>
      <c r="Q99" s="286"/>
      <c r="R99" s="29"/>
      <c r="T99" s="107"/>
      <c r="U99" s="108" t="s">
        <v>36</v>
      </c>
    </row>
    <row r="100" spans="2:18" s="1" customFormat="1" ht="18" customHeight="1">
      <c r="B100" s="28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9"/>
    </row>
    <row r="101" spans="2:18" s="1" customFormat="1" ht="29.25" customHeight="1">
      <c r="B101" s="28"/>
      <c r="C101" s="92" t="s">
        <v>89</v>
      </c>
      <c r="D101" s="209"/>
      <c r="E101" s="209"/>
      <c r="F101" s="209"/>
      <c r="G101" s="209"/>
      <c r="H101" s="209"/>
      <c r="I101" s="209"/>
      <c r="J101" s="209"/>
      <c r="K101" s="209"/>
      <c r="L101" s="243">
        <f>N88+N99</f>
        <v>0</v>
      </c>
      <c r="M101" s="243"/>
      <c r="N101" s="243"/>
      <c r="O101" s="243"/>
      <c r="P101" s="243"/>
      <c r="Q101" s="243"/>
      <c r="R101" s="29"/>
    </row>
    <row r="102" spans="2:18" s="1" customFormat="1" ht="6.95" customHeight="1"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2"/>
    </row>
    <row r="106" spans="2:18" s="1" customFormat="1" ht="6.95" customHeight="1"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5"/>
    </row>
    <row r="107" spans="2:18" s="1" customFormat="1" ht="36.95" customHeight="1">
      <c r="B107" s="28"/>
      <c r="C107" s="228" t="s">
        <v>111</v>
      </c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9"/>
    </row>
    <row r="108" spans="2:18" s="1" customFormat="1" ht="6.95" customHeight="1">
      <c r="B108" s="28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9"/>
    </row>
    <row r="109" spans="2:18" s="1" customFormat="1" ht="30" customHeight="1">
      <c r="B109" s="28"/>
      <c r="C109" s="210" t="s">
        <v>16</v>
      </c>
      <c r="D109" s="211"/>
      <c r="E109" s="211"/>
      <c r="F109" s="272" t="str">
        <f>F6</f>
        <v>FN Brno - samostatná rozvodna VN pro centrální chlazení</v>
      </c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11"/>
      <c r="R109" s="29"/>
    </row>
    <row r="110" spans="2:18" s="1" customFormat="1" ht="36.95" customHeight="1">
      <c r="B110" s="28"/>
      <c r="C110" s="59" t="s">
        <v>98</v>
      </c>
      <c r="D110" s="211"/>
      <c r="E110" s="211"/>
      <c r="F110" s="238" t="str">
        <f>F7</f>
        <v>Kabelové rozvody VN+stavební část</v>
      </c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11"/>
      <c r="R110" s="29"/>
    </row>
    <row r="111" spans="2:18" s="1" customFormat="1" ht="6.95" customHeight="1">
      <c r="B111" s="28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9"/>
    </row>
    <row r="112" spans="2:18" s="1" customFormat="1" ht="18" customHeight="1">
      <c r="B112" s="28"/>
      <c r="C112" s="210" t="s">
        <v>20</v>
      </c>
      <c r="D112" s="211"/>
      <c r="E112" s="211"/>
      <c r="F112" s="204" t="str">
        <f>F9</f>
        <v xml:space="preserve"> </v>
      </c>
      <c r="G112" s="211"/>
      <c r="H112" s="211"/>
      <c r="I112" s="211"/>
      <c r="J112" s="211"/>
      <c r="K112" s="210" t="s">
        <v>22</v>
      </c>
      <c r="L112" s="211"/>
      <c r="M112" s="274">
        <f>IF(O9="","",O9)</f>
        <v>43719</v>
      </c>
      <c r="N112" s="274"/>
      <c r="O112" s="274"/>
      <c r="P112" s="274"/>
      <c r="Q112" s="211"/>
      <c r="R112" s="29"/>
    </row>
    <row r="113" spans="2:18" s="1" customFormat="1" ht="6.95" customHeight="1">
      <c r="B113" s="28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9"/>
    </row>
    <row r="114" spans="2:18" s="1" customFormat="1" ht="15">
      <c r="B114" s="28"/>
      <c r="C114" s="210" t="s">
        <v>23</v>
      </c>
      <c r="D114" s="211"/>
      <c r="E114" s="211"/>
      <c r="F114" s="204" t="str">
        <f>E12</f>
        <v xml:space="preserve"> </v>
      </c>
      <c r="G114" s="211"/>
      <c r="H114" s="211"/>
      <c r="I114" s="211"/>
      <c r="J114" s="211"/>
      <c r="K114" s="210" t="s">
        <v>27</v>
      </c>
      <c r="L114" s="211"/>
      <c r="M114" s="229">
        <f>E18</f>
        <v>0</v>
      </c>
      <c r="N114" s="229"/>
      <c r="O114" s="229"/>
      <c r="P114" s="229"/>
      <c r="Q114" s="229"/>
      <c r="R114" s="29"/>
    </row>
    <row r="115" spans="2:18" s="1" customFormat="1" ht="14.45" customHeight="1">
      <c r="B115" s="28"/>
      <c r="C115" s="210" t="s">
        <v>26</v>
      </c>
      <c r="D115" s="211"/>
      <c r="E115" s="211"/>
      <c r="F115" s="204" t="str">
        <f>IF(E15="","",E15)</f>
        <v xml:space="preserve"> </v>
      </c>
      <c r="G115" s="211"/>
      <c r="H115" s="211"/>
      <c r="I115" s="211"/>
      <c r="J115" s="211"/>
      <c r="K115" s="210" t="s">
        <v>30</v>
      </c>
      <c r="L115" s="211"/>
      <c r="M115" s="229">
        <f>E21</f>
        <v>0</v>
      </c>
      <c r="N115" s="229"/>
      <c r="O115" s="229"/>
      <c r="P115" s="229"/>
      <c r="Q115" s="229"/>
      <c r="R115" s="29"/>
    </row>
    <row r="116" spans="2:18" s="1" customFormat="1" ht="10.35" customHeight="1">
      <c r="B116" s="28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9"/>
    </row>
    <row r="117" spans="2:27" s="8" customFormat="1" ht="29.25" customHeight="1">
      <c r="B117" s="109"/>
      <c r="C117" s="110" t="s">
        <v>114</v>
      </c>
      <c r="D117" s="214" t="s">
        <v>115</v>
      </c>
      <c r="E117" s="214" t="s">
        <v>57</v>
      </c>
      <c r="F117" s="267" t="s">
        <v>116</v>
      </c>
      <c r="G117" s="267"/>
      <c r="H117" s="267"/>
      <c r="I117" s="267"/>
      <c r="J117" s="214" t="s">
        <v>117</v>
      </c>
      <c r="K117" s="214" t="s">
        <v>118</v>
      </c>
      <c r="L117" s="267" t="s">
        <v>119</v>
      </c>
      <c r="M117" s="267"/>
      <c r="N117" s="267" t="s">
        <v>105</v>
      </c>
      <c r="O117" s="267"/>
      <c r="P117" s="267"/>
      <c r="Q117" s="268"/>
      <c r="R117" s="111"/>
      <c r="T117" s="65" t="s">
        <v>164</v>
      </c>
      <c r="U117" s="66" t="s">
        <v>36</v>
      </c>
      <c r="V117" s="66" t="s">
        <v>165</v>
      </c>
      <c r="W117" s="66" t="s">
        <v>166</v>
      </c>
      <c r="X117" s="66" t="s">
        <v>167</v>
      </c>
      <c r="Y117" s="66" t="s">
        <v>168</v>
      </c>
      <c r="Z117" s="66" t="s">
        <v>169</v>
      </c>
      <c r="AA117" s="67" t="s">
        <v>170</v>
      </c>
    </row>
    <row r="118" spans="2:63" s="1" customFormat="1" ht="29.25" customHeight="1">
      <c r="B118" s="28"/>
      <c r="C118" s="69" t="s">
        <v>100</v>
      </c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69">
        <f>N119+N120+N121</f>
        <v>0</v>
      </c>
      <c r="O118" s="270"/>
      <c r="P118" s="270"/>
      <c r="Q118" s="270"/>
      <c r="R118" s="29"/>
      <c r="T118" s="68"/>
      <c r="U118" s="42"/>
      <c r="V118" s="42"/>
      <c r="W118" s="112" t="e">
        <f>W119+W120+#REF!</f>
        <v>#REF!</v>
      </c>
      <c r="X118" s="42"/>
      <c r="Y118" s="112" t="e">
        <f>Y119+Y120+#REF!</f>
        <v>#REF!</v>
      </c>
      <c r="Z118" s="42"/>
      <c r="AA118" s="113" t="e">
        <f>AA119+AA120+#REF!</f>
        <v>#REF!</v>
      </c>
      <c r="AT118" s="17" t="s">
        <v>74</v>
      </c>
      <c r="AU118" s="17" t="s">
        <v>107</v>
      </c>
      <c r="BK118" s="114" t="e">
        <f>BK119+BK120+#REF!</f>
        <v>#REF!</v>
      </c>
    </row>
    <row r="119" spans="2:63" s="9" customFormat="1" ht="37.35" customHeight="1">
      <c r="B119" s="115"/>
      <c r="C119" s="116"/>
      <c r="D119" s="157" t="s">
        <v>171</v>
      </c>
      <c r="E119" s="117"/>
      <c r="F119" s="117"/>
      <c r="G119" s="117"/>
      <c r="H119" s="117"/>
      <c r="I119" s="117"/>
      <c r="J119" s="117"/>
      <c r="K119" s="117"/>
      <c r="L119" s="117"/>
      <c r="M119" s="117"/>
      <c r="N119" s="296">
        <f>N122</f>
        <v>0</v>
      </c>
      <c r="O119" s="281"/>
      <c r="P119" s="281"/>
      <c r="Q119" s="281"/>
      <c r="R119" s="118"/>
      <c r="T119" s="119"/>
      <c r="U119" s="116"/>
      <c r="V119" s="116"/>
      <c r="W119" s="120" t="e">
        <f>#REF!</f>
        <v>#REF!</v>
      </c>
      <c r="X119" s="116"/>
      <c r="Y119" s="120" t="e">
        <f>#REF!</f>
        <v>#REF!</v>
      </c>
      <c r="Z119" s="116"/>
      <c r="AA119" s="121" t="e">
        <f>#REF!</f>
        <v>#REF!</v>
      </c>
      <c r="AR119" s="122" t="s">
        <v>82</v>
      </c>
      <c r="AT119" s="123" t="s">
        <v>74</v>
      </c>
      <c r="AU119" s="123" t="s">
        <v>75</v>
      </c>
      <c r="AY119" s="122" t="s">
        <v>172</v>
      </c>
      <c r="BK119" s="124" t="e">
        <f>#REF!</f>
        <v>#REF!</v>
      </c>
    </row>
    <row r="120" spans="2:63" s="9" customFormat="1" ht="37.35" customHeight="1">
      <c r="B120" s="115"/>
      <c r="C120" s="116"/>
      <c r="D120" s="157" t="s">
        <v>152</v>
      </c>
      <c r="E120" s="117"/>
      <c r="F120" s="117"/>
      <c r="G120" s="117"/>
      <c r="H120" s="117"/>
      <c r="I120" s="117"/>
      <c r="J120" s="117"/>
      <c r="K120" s="117"/>
      <c r="L120" s="117"/>
      <c r="M120" s="117"/>
      <c r="N120" s="296">
        <f>N177</f>
        <v>0</v>
      </c>
      <c r="O120" s="281"/>
      <c r="P120" s="281"/>
      <c r="Q120" s="281"/>
      <c r="R120" s="118"/>
      <c r="T120" s="119"/>
      <c r="U120" s="116"/>
      <c r="V120" s="116"/>
      <c r="W120" s="120" t="e">
        <f>W121+#REF!+W148+#REF!</f>
        <v>#REF!</v>
      </c>
      <c r="X120" s="116"/>
      <c r="Y120" s="120" t="e">
        <f>Y121+#REF!+Y148+#REF!</f>
        <v>#REF!</v>
      </c>
      <c r="Z120" s="116"/>
      <c r="AA120" s="121" t="e">
        <f>AA121+#REF!+AA148+#REF!</f>
        <v>#REF!</v>
      </c>
      <c r="AR120" s="122" t="s">
        <v>173</v>
      </c>
      <c r="AT120" s="123" t="s">
        <v>74</v>
      </c>
      <c r="AU120" s="123" t="s">
        <v>75</v>
      </c>
      <c r="AY120" s="122" t="s">
        <v>172</v>
      </c>
      <c r="BK120" s="124" t="e">
        <f>BK121+#REF!+BK148+#REF!</f>
        <v>#REF!</v>
      </c>
    </row>
    <row r="121" spans="2:63" s="9" customFormat="1" ht="19.9" customHeight="1">
      <c r="B121" s="115"/>
      <c r="C121" s="116"/>
      <c r="D121" s="157" t="s">
        <v>174</v>
      </c>
      <c r="E121" s="117"/>
      <c r="F121" s="117"/>
      <c r="G121" s="117"/>
      <c r="H121" s="117"/>
      <c r="I121" s="117"/>
      <c r="J121" s="117"/>
      <c r="K121" s="117"/>
      <c r="L121" s="117"/>
      <c r="M121" s="117"/>
      <c r="N121" s="296">
        <f>N151</f>
        <v>0</v>
      </c>
      <c r="O121" s="281"/>
      <c r="P121" s="281"/>
      <c r="Q121" s="281"/>
      <c r="R121" s="118"/>
      <c r="T121" s="119"/>
      <c r="U121" s="116"/>
      <c r="V121" s="116"/>
      <c r="W121" s="120">
        <f>SUM(W122:W140)</f>
        <v>516.8485</v>
      </c>
      <c r="X121" s="116"/>
      <c r="Y121" s="120">
        <f>SUM(Y122:Y140)</f>
        <v>0</v>
      </c>
      <c r="Z121" s="116"/>
      <c r="AA121" s="121">
        <f>SUM(AA122:AA140)</f>
        <v>0</v>
      </c>
      <c r="AR121" s="122" t="s">
        <v>173</v>
      </c>
      <c r="AT121" s="123" t="s">
        <v>74</v>
      </c>
      <c r="AU121" s="123" t="s">
        <v>82</v>
      </c>
      <c r="AY121" s="122" t="s">
        <v>172</v>
      </c>
      <c r="BK121" s="124">
        <f>SUM(BK122:BK140)</f>
        <v>0</v>
      </c>
    </row>
    <row r="122" spans="2:65" s="1" customFormat="1" ht="25.5" customHeight="1">
      <c r="B122" s="126"/>
      <c r="C122" s="116"/>
      <c r="D122" s="170" t="s">
        <v>160</v>
      </c>
      <c r="E122" s="125"/>
      <c r="F122" s="125"/>
      <c r="G122" s="125"/>
      <c r="H122" s="125"/>
      <c r="I122" s="125"/>
      <c r="J122" s="125"/>
      <c r="K122" s="125"/>
      <c r="L122" s="125"/>
      <c r="M122" s="125"/>
      <c r="N122" s="261">
        <f>SUM(N123:Q150)</f>
        <v>0</v>
      </c>
      <c r="O122" s="262"/>
      <c r="P122" s="262"/>
      <c r="Q122" s="262"/>
      <c r="R122" s="118"/>
      <c r="T122" s="132" t="s">
        <v>5</v>
      </c>
      <c r="U122" s="35" t="s">
        <v>37</v>
      </c>
      <c r="V122" s="137">
        <v>0.2425</v>
      </c>
      <c r="W122" s="137">
        <f aca="true" t="shared" si="0" ref="W122:W140">V122*K123</f>
        <v>83.6625</v>
      </c>
      <c r="X122" s="137">
        <v>0</v>
      </c>
      <c r="Y122" s="137">
        <f aca="true" t="shared" si="1" ref="Y122:Y140">X122*K123</f>
        <v>0</v>
      </c>
      <c r="Z122" s="137">
        <v>0</v>
      </c>
      <c r="AA122" s="138">
        <f aca="true" t="shared" si="2" ref="AA122:AA140">Z122*K123</f>
        <v>0</v>
      </c>
      <c r="AD122" s="9"/>
      <c r="AE122" s="9"/>
      <c r="AF122" s="9"/>
      <c r="AG122" s="9"/>
      <c r="AH122" s="143"/>
      <c r="AR122" s="17" t="s">
        <v>175</v>
      </c>
      <c r="AT122" s="17" t="s">
        <v>176</v>
      </c>
      <c r="AU122" s="17" t="s">
        <v>96</v>
      </c>
      <c r="AY122" s="17" t="s">
        <v>172</v>
      </c>
      <c r="BE122" s="136">
        <f aca="true" t="shared" si="3" ref="BE122:BE140">IF(U122="základní",N123,0)</f>
        <v>0</v>
      </c>
      <c r="BF122" s="136">
        <f aca="true" t="shared" si="4" ref="BF122:BF140">IF(U122="snížená",N123,0)</f>
        <v>0</v>
      </c>
      <c r="BG122" s="136">
        <f aca="true" t="shared" si="5" ref="BG122:BG140">IF(U122="zákl. přenesená",N123,0)</f>
        <v>0</v>
      </c>
      <c r="BH122" s="136">
        <f aca="true" t="shared" si="6" ref="BH122:BH140">IF(U122="sníž. přenesená",N123,0)</f>
        <v>0</v>
      </c>
      <c r="BI122" s="136">
        <f aca="true" t="shared" si="7" ref="BI122:BI140">IF(U122="nulová",N123,0)</f>
        <v>0</v>
      </c>
      <c r="BJ122" s="17" t="s">
        <v>82</v>
      </c>
      <c r="BK122" s="136">
        <f aca="true" t="shared" si="8" ref="BK122:BK140">ROUND(L123*K123,2)</f>
        <v>0</v>
      </c>
      <c r="BL122" s="17" t="s">
        <v>175</v>
      </c>
      <c r="BM122" s="17" t="s">
        <v>177</v>
      </c>
    </row>
    <row r="123" spans="2:65" s="1" customFormat="1" ht="16.5" customHeight="1">
      <c r="B123" s="126"/>
      <c r="C123" s="127">
        <v>1</v>
      </c>
      <c r="D123" s="127"/>
      <c r="E123" s="128"/>
      <c r="F123" s="254" t="s">
        <v>122</v>
      </c>
      <c r="G123" s="254"/>
      <c r="H123" s="254"/>
      <c r="I123" s="254"/>
      <c r="J123" s="129" t="s">
        <v>123</v>
      </c>
      <c r="K123" s="130">
        <v>345</v>
      </c>
      <c r="L123" s="255"/>
      <c r="M123" s="255"/>
      <c r="N123" s="255">
        <f>K123*L123</f>
        <v>0</v>
      </c>
      <c r="O123" s="255"/>
      <c r="P123" s="255"/>
      <c r="Q123" s="255"/>
      <c r="R123" s="131"/>
      <c r="T123" s="132" t="s">
        <v>5</v>
      </c>
      <c r="U123" s="35" t="s">
        <v>37</v>
      </c>
      <c r="V123" s="137">
        <v>0</v>
      </c>
      <c r="W123" s="137">
        <f t="shared" si="0"/>
        <v>0</v>
      </c>
      <c r="X123" s="137">
        <v>0</v>
      </c>
      <c r="Y123" s="137">
        <f t="shared" si="1"/>
        <v>0</v>
      </c>
      <c r="Z123" s="137">
        <v>0</v>
      </c>
      <c r="AA123" s="138">
        <f t="shared" si="2"/>
        <v>0</v>
      </c>
      <c r="AD123" s="9"/>
      <c r="AE123" s="9"/>
      <c r="AF123" s="9"/>
      <c r="AG123" s="9"/>
      <c r="AH123" s="143"/>
      <c r="AR123" s="17" t="s">
        <v>178</v>
      </c>
      <c r="AT123" s="17" t="s">
        <v>179</v>
      </c>
      <c r="AU123" s="17" t="s">
        <v>96</v>
      </c>
      <c r="AY123" s="17" t="s">
        <v>172</v>
      </c>
      <c r="BE123" s="136">
        <f t="shared" si="3"/>
        <v>0</v>
      </c>
      <c r="BF123" s="136">
        <f t="shared" si="4"/>
        <v>0</v>
      </c>
      <c r="BG123" s="136">
        <f t="shared" si="5"/>
        <v>0</v>
      </c>
      <c r="BH123" s="136">
        <f t="shared" si="6"/>
        <v>0</v>
      </c>
      <c r="BI123" s="136">
        <f t="shared" si="7"/>
        <v>0</v>
      </c>
      <c r="BJ123" s="17" t="s">
        <v>82</v>
      </c>
      <c r="BK123" s="136">
        <f t="shared" si="8"/>
        <v>0</v>
      </c>
      <c r="BL123" s="17" t="s">
        <v>175</v>
      </c>
      <c r="BM123" s="17" t="s">
        <v>180</v>
      </c>
    </row>
    <row r="124" spans="2:65" s="1" customFormat="1" ht="38.25" customHeight="1">
      <c r="B124" s="126"/>
      <c r="C124" s="154">
        <v>2</v>
      </c>
      <c r="D124" s="139"/>
      <c r="E124" s="149"/>
      <c r="F124" s="256" t="s">
        <v>124</v>
      </c>
      <c r="G124" s="256"/>
      <c r="H124" s="256"/>
      <c r="I124" s="256"/>
      <c r="J124" s="141" t="s">
        <v>125</v>
      </c>
      <c r="K124" s="142">
        <v>12</v>
      </c>
      <c r="L124" s="257"/>
      <c r="M124" s="257"/>
      <c r="N124" s="255">
        <f aca="true" t="shared" si="9" ref="N124:N150">K124*L124</f>
        <v>0</v>
      </c>
      <c r="O124" s="255"/>
      <c r="P124" s="255"/>
      <c r="Q124" s="255"/>
      <c r="R124" s="131"/>
      <c r="T124" s="132" t="s">
        <v>5</v>
      </c>
      <c r="U124" s="35" t="s">
        <v>37</v>
      </c>
      <c r="V124" s="137">
        <v>5.166</v>
      </c>
      <c r="W124" s="137">
        <f t="shared" si="0"/>
        <v>61.992000000000004</v>
      </c>
      <c r="X124" s="137">
        <v>0</v>
      </c>
      <c r="Y124" s="137">
        <f t="shared" si="1"/>
        <v>0</v>
      </c>
      <c r="Z124" s="137">
        <v>0</v>
      </c>
      <c r="AA124" s="138">
        <f t="shared" si="2"/>
        <v>0</v>
      </c>
      <c r="AD124" s="9"/>
      <c r="AE124" s="9"/>
      <c r="AF124" s="9"/>
      <c r="AG124" s="9"/>
      <c r="AH124" s="143"/>
      <c r="AR124" s="17" t="s">
        <v>175</v>
      </c>
      <c r="AT124" s="17" t="s">
        <v>176</v>
      </c>
      <c r="AU124" s="17" t="s">
        <v>96</v>
      </c>
      <c r="AY124" s="17" t="s">
        <v>172</v>
      </c>
      <c r="BE124" s="136">
        <f t="shared" si="3"/>
        <v>0</v>
      </c>
      <c r="BF124" s="136">
        <f t="shared" si="4"/>
        <v>0</v>
      </c>
      <c r="BG124" s="136">
        <f t="shared" si="5"/>
        <v>0</v>
      </c>
      <c r="BH124" s="136">
        <f t="shared" si="6"/>
        <v>0</v>
      </c>
      <c r="BI124" s="136">
        <f t="shared" si="7"/>
        <v>0</v>
      </c>
      <c r="BJ124" s="17" t="s">
        <v>82</v>
      </c>
      <c r="BK124" s="136">
        <f t="shared" si="8"/>
        <v>0</v>
      </c>
      <c r="BL124" s="17" t="s">
        <v>175</v>
      </c>
      <c r="BM124" s="17" t="s">
        <v>181</v>
      </c>
    </row>
    <row r="125" spans="2:65" s="1" customFormat="1" ht="25.5" customHeight="1">
      <c r="B125" s="126"/>
      <c r="C125" s="127">
        <v>3</v>
      </c>
      <c r="D125" s="127"/>
      <c r="E125" s="128"/>
      <c r="F125" s="254" t="s">
        <v>126</v>
      </c>
      <c r="G125" s="254"/>
      <c r="H125" s="254"/>
      <c r="I125" s="254"/>
      <c r="J125" s="129" t="s">
        <v>125</v>
      </c>
      <c r="K125" s="130">
        <v>12</v>
      </c>
      <c r="L125" s="255"/>
      <c r="M125" s="255"/>
      <c r="N125" s="255">
        <f t="shared" si="9"/>
        <v>0</v>
      </c>
      <c r="O125" s="255"/>
      <c r="P125" s="255"/>
      <c r="Q125" s="255"/>
      <c r="R125" s="131"/>
      <c r="T125" s="132" t="s">
        <v>5</v>
      </c>
      <c r="U125" s="35" t="s">
        <v>37</v>
      </c>
      <c r="V125" s="137">
        <v>0</v>
      </c>
      <c r="W125" s="137">
        <f t="shared" si="0"/>
        <v>0</v>
      </c>
      <c r="X125" s="137">
        <v>0</v>
      </c>
      <c r="Y125" s="137">
        <f t="shared" si="1"/>
        <v>0</v>
      </c>
      <c r="Z125" s="137">
        <v>0</v>
      </c>
      <c r="AA125" s="138">
        <f t="shared" si="2"/>
        <v>0</v>
      </c>
      <c r="AD125" s="9"/>
      <c r="AE125" s="9"/>
      <c r="AF125" s="9"/>
      <c r="AG125" s="9"/>
      <c r="AH125" s="143"/>
      <c r="AR125" s="17" t="s">
        <v>178</v>
      </c>
      <c r="AT125" s="17" t="s">
        <v>179</v>
      </c>
      <c r="AU125" s="17" t="s">
        <v>96</v>
      </c>
      <c r="AY125" s="17" t="s">
        <v>172</v>
      </c>
      <c r="BE125" s="136">
        <f t="shared" si="3"/>
        <v>0</v>
      </c>
      <c r="BF125" s="136">
        <f t="shared" si="4"/>
        <v>0</v>
      </c>
      <c r="BG125" s="136">
        <f t="shared" si="5"/>
        <v>0</v>
      </c>
      <c r="BH125" s="136">
        <f t="shared" si="6"/>
        <v>0</v>
      </c>
      <c r="BI125" s="136">
        <f t="shared" si="7"/>
        <v>0</v>
      </c>
      <c r="BJ125" s="17" t="s">
        <v>82</v>
      </c>
      <c r="BK125" s="136">
        <f t="shared" si="8"/>
        <v>0</v>
      </c>
      <c r="BL125" s="17" t="s">
        <v>175</v>
      </c>
      <c r="BM125" s="17" t="s">
        <v>182</v>
      </c>
    </row>
    <row r="126" spans="2:65" s="1" customFormat="1" ht="25.5" customHeight="1">
      <c r="B126" s="126"/>
      <c r="C126" s="155">
        <v>4</v>
      </c>
      <c r="D126" s="139"/>
      <c r="E126" s="149"/>
      <c r="F126" s="256" t="s">
        <v>127</v>
      </c>
      <c r="G126" s="256"/>
      <c r="H126" s="256"/>
      <c r="I126" s="256"/>
      <c r="J126" s="141" t="s">
        <v>125</v>
      </c>
      <c r="K126" s="142">
        <v>12</v>
      </c>
      <c r="L126" s="257"/>
      <c r="M126" s="257"/>
      <c r="N126" s="255">
        <f t="shared" si="9"/>
        <v>0</v>
      </c>
      <c r="O126" s="255"/>
      <c r="P126" s="255"/>
      <c r="Q126" s="255"/>
      <c r="R126" s="131"/>
      <c r="T126" s="132" t="s">
        <v>5</v>
      </c>
      <c r="U126" s="35" t="s">
        <v>37</v>
      </c>
      <c r="V126" s="137">
        <v>0</v>
      </c>
      <c r="W126" s="137">
        <f t="shared" si="0"/>
        <v>0</v>
      </c>
      <c r="X126" s="137">
        <v>0</v>
      </c>
      <c r="Y126" s="137">
        <f t="shared" si="1"/>
        <v>0</v>
      </c>
      <c r="Z126" s="137">
        <v>0</v>
      </c>
      <c r="AA126" s="138">
        <f t="shared" si="2"/>
        <v>0</v>
      </c>
      <c r="AD126" s="9"/>
      <c r="AE126" s="9"/>
      <c r="AF126" s="9"/>
      <c r="AG126" s="9"/>
      <c r="AH126" s="143"/>
      <c r="AR126" s="17" t="s">
        <v>178</v>
      </c>
      <c r="AT126" s="17" t="s">
        <v>179</v>
      </c>
      <c r="AU126" s="17" t="s">
        <v>96</v>
      </c>
      <c r="AY126" s="17" t="s">
        <v>172</v>
      </c>
      <c r="BE126" s="136">
        <f t="shared" si="3"/>
        <v>0</v>
      </c>
      <c r="BF126" s="136">
        <f t="shared" si="4"/>
        <v>0</v>
      </c>
      <c r="BG126" s="136">
        <f t="shared" si="5"/>
        <v>0</v>
      </c>
      <c r="BH126" s="136">
        <f t="shared" si="6"/>
        <v>0</v>
      </c>
      <c r="BI126" s="136">
        <f t="shared" si="7"/>
        <v>0</v>
      </c>
      <c r="BJ126" s="17" t="s">
        <v>82</v>
      </c>
      <c r="BK126" s="136">
        <f t="shared" si="8"/>
        <v>0</v>
      </c>
      <c r="BL126" s="17" t="s">
        <v>175</v>
      </c>
      <c r="BM126" s="17" t="s">
        <v>183</v>
      </c>
    </row>
    <row r="127" spans="2:65" s="1" customFormat="1" ht="25.5" customHeight="1">
      <c r="B127" s="126"/>
      <c r="C127" s="155">
        <v>5</v>
      </c>
      <c r="D127" s="139"/>
      <c r="E127" s="149"/>
      <c r="F127" s="256" t="s">
        <v>128</v>
      </c>
      <c r="G127" s="256"/>
      <c r="H127" s="256"/>
      <c r="I127" s="256"/>
      <c r="J127" s="141" t="s">
        <v>125</v>
      </c>
      <c r="K127" s="142">
        <v>12</v>
      </c>
      <c r="L127" s="257"/>
      <c r="M127" s="257"/>
      <c r="N127" s="255">
        <f t="shared" si="9"/>
        <v>0</v>
      </c>
      <c r="O127" s="255"/>
      <c r="P127" s="255"/>
      <c r="Q127" s="255"/>
      <c r="R127" s="131"/>
      <c r="T127" s="132" t="s">
        <v>5</v>
      </c>
      <c r="U127" s="35" t="s">
        <v>37</v>
      </c>
      <c r="V127" s="137">
        <v>0.169</v>
      </c>
      <c r="W127" s="137">
        <f t="shared" si="0"/>
        <v>2.028</v>
      </c>
      <c r="X127" s="137">
        <v>0</v>
      </c>
      <c r="Y127" s="137">
        <f t="shared" si="1"/>
        <v>0</v>
      </c>
      <c r="Z127" s="137">
        <v>0</v>
      </c>
      <c r="AA127" s="138">
        <f t="shared" si="2"/>
        <v>0</v>
      </c>
      <c r="AD127" s="9"/>
      <c r="AE127" s="9"/>
      <c r="AF127" s="9"/>
      <c r="AG127" s="9"/>
      <c r="AH127" s="143"/>
      <c r="AR127" s="17" t="s">
        <v>175</v>
      </c>
      <c r="AT127" s="17" t="s">
        <v>176</v>
      </c>
      <c r="AU127" s="17" t="s">
        <v>96</v>
      </c>
      <c r="AY127" s="17" t="s">
        <v>172</v>
      </c>
      <c r="BE127" s="136">
        <f t="shared" si="3"/>
        <v>0</v>
      </c>
      <c r="BF127" s="136">
        <f t="shared" si="4"/>
        <v>0</v>
      </c>
      <c r="BG127" s="136">
        <f t="shared" si="5"/>
        <v>0</v>
      </c>
      <c r="BH127" s="136">
        <f t="shared" si="6"/>
        <v>0</v>
      </c>
      <c r="BI127" s="136">
        <f t="shared" si="7"/>
        <v>0</v>
      </c>
      <c r="BJ127" s="17" t="s">
        <v>82</v>
      </c>
      <c r="BK127" s="136">
        <f t="shared" si="8"/>
        <v>0</v>
      </c>
      <c r="BL127" s="17" t="s">
        <v>175</v>
      </c>
      <c r="BM127" s="17" t="s">
        <v>184</v>
      </c>
    </row>
    <row r="128" spans="2:65" s="1" customFormat="1" ht="38.25" customHeight="1">
      <c r="B128" s="126"/>
      <c r="C128" s="156">
        <v>6</v>
      </c>
      <c r="D128" s="127"/>
      <c r="E128" s="128"/>
      <c r="F128" s="254" t="s">
        <v>129</v>
      </c>
      <c r="G128" s="254"/>
      <c r="H128" s="254"/>
      <c r="I128" s="254"/>
      <c r="J128" s="129" t="s">
        <v>125</v>
      </c>
      <c r="K128" s="130">
        <v>12</v>
      </c>
      <c r="L128" s="255"/>
      <c r="M128" s="255"/>
      <c r="N128" s="255">
        <f t="shared" si="9"/>
        <v>0</v>
      </c>
      <c r="O128" s="255"/>
      <c r="P128" s="255"/>
      <c r="Q128" s="255"/>
      <c r="R128" s="131"/>
      <c r="T128" s="132" t="s">
        <v>5</v>
      </c>
      <c r="U128" s="35" t="s">
        <v>37</v>
      </c>
      <c r="V128" s="137">
        <v>10.542</v>
      </c>
      <c r="W128" s="137">
        <f t="shared" si="0"/>
        <v>126.50399999999999</v>
      </c>
      <c r="X128" s="137">
        <v>0</v>
      </c>
      <c r="Y128" s="137">
        <f t="shared" si="1"/>
        <v>0</v>
      </c>
      <c r="Z128" s="137">
        <v>0</v>
      </c>
      <c r="AA128" s="138">
        <f t="shared" si="2"/>
        <v>0</v>
      </c>
      <c r="AD128" s="9"/>
      <c r="AE128" s="9"/>
      <c r="AF128" s="9"/>
      <c r="AG128" s="9"/>
      <c r="AH128" s="143"/>
      <c r="AR128" s="17" t="s">
        <v>175</v>
      </c>
      <c r="AT128" s="17" t="s">
        <v>176</v>
      </c>
      <c r="AU128" s="17" t="s">
        <v>96</v>
      </c>
      <c r="AY128" s="17" t="s">
        <v>172</v>
      </c>
      <c r="BE128" s="136">
        <f t="shared" si="3"/>
        <v>0</v>
      </c>
      <c r="BF128" s="136">
        <f t="shared" si="4"/>
        <v>0</v>
      </c>
      <c r="BG128" s="136">
        <f t="shared" si="5"/>
        <v>0</v>
      </c>
      <c r="BH128" s="136">
        <f t="shared" si="6"/>
        <v>0</v>
      </c>
      <c r="BI128" s="136">
        <f t="shared" si="7"/>
        <v>0</v>
      </c>
      <c r="BJ128" s="17" t="s">
        <v>82</v>
      </c>
      <c r="BK128" s="136">
        <f t="shared" si="8"/>
        <v>0</v>
      </c>
      <c r="BL128" s="17" t="s">
        <v>175</v>
      </c>
      <c r="BM128" s="17" t="s">
        <v>185</v>
      </c>
    </row>
    <row r="129" spans="2:65" s="1" customFormat="1" ht="38.25" customHeight="1">
      <c r="B129" s="126"/>
      <c r="C129" s="156">
        <v>7</v>
      </c>
      <c r="D129" s="127"/>
      <c r="E129" s="128"/>
      <c r="F129" s="254" t="s">
        <v>130</v>
      </c>
      <c r="G129" s="254"/>
      <c r="H129" s="254"/>
      <c r="I129" s="254"/>
      <c r="J129" s="129" t="s">
        <v>125</v>
      </c>
      <c r="K129" s="130">
        <v>12</v>
      </c>
      <c r="L129" s="255"/>
      <c r="M129" s="255"/>
      <c r="N129" s="255">
        <f t="shared" si="9"/>
        <v>0</v>
      </c>
      <c r="O129" s="255"/>
      <c r="P129" s="255"/>
      <c r="Q129" s="255"/>
      <c r="R129" s="131"/>
      <c r="T129" s="132" t="s">
        <v>5</v>
      </c>
      <c r="U129" s="35" t="s">
        <v>37</v>
      </c>
      <c r="V129" s="137">
        <v>0.106</v>
      </c>
      <c r="W129" s="137">
        <f t="shared" si="0"/>
        <v>73.14</v>
      </c>
      <c r="X129" s="137">
        <v>0</v>
      </c>
      <c r="Y129" s="137">
        <f t="shared" si="1"/>
        <v>0</v>
      </c>
      <c r="Z129" s="137">
        <v>0</v>
      </c>
      <c r="AA129" s="138">
        <f t="shared" si="2"/>
        <v>0</v>
      </c>
      <c r="AD129" s="9"/>
      <c r="AE129" s="9"/>
      <c r="AF129" s="9"/>
      <c r="AG129" s="9"/>
      <c r="AH129" s="143"/>
      <c r="AR129" s="17" t="s">
        <v>175</v>
      </c>
      <c r="AT129" s="17" t="s">
        <v>176</v>
      </c>
      <c r="AU129" s="17" t="s">
        <v>96</v>
      </c>
      <c r="AY129" s="17" t="s">
        <v>172</v>
      </c>
      <c r="BE129" s="136">
        <f t="shared" si="3"/>
        <v>0</v>
      </c>
      <c r="BF129" s="136">
        <f t="shared" si="4"/>
        <v>0</v>
      </c>
      <c r="BG129" s="136">
        <f t="shared" si="5"/>
        <v>0</v>
      </c>
      <c r="BH129" s="136">
        <f t="shared" si="6"/>
        <v>0</v>
      </c>
      <c r="BI129" s="136">
        <f t="shared" si="7"/>
        <v>0</v>
      </c>
      <c r="BJ129" s="17" t="s">
        <v>82</v>
      </c>
      <c r="BK129" s="136">
        <f t="shared" si="8"/>
        <v>0</v>
      </c>
      <c r="BL129" s="17" t="s">
        <v>175</v>
      </c>
      <c r="BM129" s="17" t="s">
        <v>186</v>
      </c>
    </row>
    <row r="130" spans="2:65" s="1" customFormat="1" ht="35.1" customHeight="1">
      <c r="B130" s="126"/>
      <c r="C130" s="156">
        <v>8</v>
      </c>
      <c r="D130" s="127"/>
      <c r="E130" s="128"/>
      <c r="F130" s="254" t="s">
        <v>187</v>
      </c>
      <c r="G130" s="254"/>
      <c r="H130" s="254"/>
      <c r="I130" s="254"/>
      <c r="J130" s="129" t="s">
        <v>123</v>
      </c>
      <c r="K130" s="130">
        <v>690</v>
      </c>
      <c r="L130" s="255"/>
      <c r="M130" s="255"/>
      <c r="N130" s="255">
        <f t="shared" si="9"/>
        <v>0</v>
      </c>
      <c r="O130" s="255"/>
      <c r="P130" s="255"/>
      <c r="Q130" s="255"/>
      <c r="R130" s="131"/>
      <c r="T130" s="132" t="s">
        <v>5</v>
      </c>
      <c r="U130" s="35" t="s">
        <v>37</v>
      </c>
      <c r="V130" s="137">
        <v>0</v>
      </c>
      <c r="W130" s="137">
        <f t="shared" si="0"/>
        <v>0</v>
      </c>
      <c r="X130" s="137">
        <v>0</v>
      </c>
      <c r="Y130" s="137">
        <f t="shared" si="1"/>
        <v>0</v>
      </c>
      <c r="Z130" s="137">
        <v>0</v>
      </c>
      <c r="AA130" s="138">
        <f t="shared" si="2"/>
        <v>0</v>
      </c>
      <c r="AD130" s="9"/>
      <c r="AE130" s="9"/>
      <c r="AF130" s="9"/>
      <c r="AG130" s="9"/>
      <c r="AH130" s="143"/>
      <c r="AR130" s="17" t="s">
        <v>178</v>
      </c>
      <c r="AT130" s="17" t="s">
        <v>179</v>
      </c>
      <c r="AU130" s="17" t="s">
        <v>96</v>
      </c>
      <c r="AY130" s="17" t="s">
        <v>172</v>
      </c>
      <c r="BE130" s="136">
        <f t="shared" si="3"/>
        <v>0</v>
      </c>
      <c r="BF130" s="136">
        <f t="shared" si="4"/>
        <v>0</v>
      </c>
      <c r="BG130" s="136">
        <f t="shared" si="5"/>
        <v>0</v>
      </c>
      <c r="BH130" s="136">
        <f t="shared" si="6"/>
        <v>0</v>
      </c>
      <c r="BI130" s="136">
        <f t="shared" si="7"/>
        <v>0</v>
      </c>
      <c r="BJ130" s="17" t="s">
        <v>82</v>
      </c>
      <c r="BK130" s="136">
        <f t="shared" si="8"/>
        <v>0</v>
      </c>
      <c r="BL130" s="17" t="s">
        <v>175</v>
      </c>
      <c r="BM130" s="17" t="s">
        <v>188</v>
      </c>
    </row>
    <row r="131" spans="2:65" s="1" customFormat="1" ht="25.5" customHeight="1">
      <c r="B131" s="126"/>
      <c r="C131" s="155">
        <v>9</v>
      </c>
      <c r="D131" s="139"/>
      <c r="E131" s="149"/>
      <c r="F131" s="256" t="s">
        <v>132</v>
      </c>
      <c r="G131" s="256"/>
      <c r="H131" s="256"/>
      <c r="I131" s="256"/>
      <c r="J131" s="141" t="s">
        <v>123</v>
      </c>
      <c r="K131" s="142">
        <v>690</v>
      </c>
      <c r="L131" s="257"/>
      <c r="M131" s="257"/>
      <c r="N131" s="255">
        <f t="shared" si="9"/>
        <v>0</v>
      </c>
      <c r="O131" s="255"/>
      <c r="P131" s="255"/>
      <c r="Q131" s="255"/>
      <c r="R131" s="131"/>
      <c r="T131" s="132" t="s">
        <v>5</v>
      </c>
      <c r="U131" s="35" t="s">
        <v>37</v>
      </c>
      <c r="V131" s="137">
        <v>0.058</v>
      </c>
      <c r="W131" s="137">
        <f t="shared" si="0"/>
        <v>1.74</v>
      </c>
      <c r="X131" s="137">
        <v>0</v>
      </c>
      <c r="Y131" s="137">
        <f t="shared" si="1"/>
        <v>0</v>
      </c>
      <c r="Z131" s="137">
        <v>0</v>
      </c>
      <c r="AA131" s="138">
        <f t="shared" si="2"/>
        <v>0</v>
      </c>
      <c r="AD131" s="9"/>
      <c r="AE131" s="9"/>
      <c r="AF131" s="9"/>
      <c r="AG131" s="9"/>
      <c r="AH131" s="143"/>
      <c r="AR131" s="17" t="s">
        <v>175</v>
      </c>
      <c r="AT131" s="17" t="s">
        <v>176</v>
      </c>
      <c r="AU131" s="17" t="s">
        <v>96</v>
      </c>
      <c r="AY131" s="17" t="s">
        <v>172</v>
      </c>
      <c r="BE131" s="136">
        <f t="shared" si="3"/>
        <v>0</v>
      </c>
      <c r="BF131" s="136">
        <f t="shared" si="4"/>
        <v>0</v>
      </c>
      <c r="BG131" s="136">
        <f t="shared" si="5"/>
        <v>0</v>
      </c>
      <c r="BH131" s="136">
        <f t="shared" si="6"/>
        <v>0</v>
      </c>
      <c r="BI131" s="136">
        <f t="shared" si="7"/>
        <v>0</v>
      </c>
      <c r="BJ131" s="17" t="s">
        <v>82</v>
      </c>
      <c r="BK131" s="136">
        <f t="shared" si="8"/>
        <v>0</v>
      </c>
      <c r="BL131" s="17" t="s">
        <v>175</v>
      </c>
      <c r="BM131" s="17" t="s">
        <v>189</v>
      </c>
    </row>
    <row r="132" spans="2:65" s="1" customFormat="1" ht="35.1" customHeight="1">
      <c r="B132" s="126"/>
      <c r="C132" s="156">
        <v>10</v>
      </c>
      <c r="D132" s="127"/>
      <c r="E132" s="128"/>
      <c r="F132" s="254" t="s">
        <v>133</v>
      </c>
      <c r="G132" s="254"/>
      <c r="H132" s="254"/>
      <c r="I132" s="254"/>
      <c r="J132" s="129" t="s">
        <v>125</v>
      </c>
      <c r="K132" s="130">
        <v>30</v>
      </c>
      <c r="L132" s="255"/>
      <c r="M132" s="255"/>
      <c r="N132" s="255">
        <f t="shared" si="9"/>
        <v>0</v>
      </c>
      <c r="O132" s="255"/>
      <c r="P132" s="255"/>
      <c r="Q132" s="255"/>
      <c r="R132" s="131"/>
      <c r="T132" s="132" t="s">
        <v>5</v>
      </c>
      <c r="U132" s="35" t="s">
        <v>37</v>
      </c>
      <c r="V132" s="137">
        <v>0</v>
      </c>
      <c r="W132" s="137">
        <f t="shared" si="0"/>
        <v>0</v>
      </c>
      <c r="X132" s="137">
        <v>0</v>
      </c>
      <c r="Y132" s="137">
        <f t="shared" si="1"/>
        <v>0</v>
      </c>
      <c r="Z132" s="137">
        <v>0</v>
      </c>
      <c r="AA132" s="138">
        <f t="shared" si="2"/>
        <v>0</v>
      </c>
      <c r="AD132" s="9"/>
      <c r="AE132" s="9"/>
      <c r="AF132" s="9"/>
      <c r="AG132" s="9"/>
      <c r="AH132" s="143"/>
      <c r="AR132" s="17" t="s">
        <v>190</v>
      </c>
      <c r="AT132" s="17" t="s">
        <v>179</v>
      </c>
      <c r="AU132" s="17" t="s">
        <v>96</v>
      </c>
      <c r="AY132" s="17" t="s">
        <v>172</v>
      </c>
      <c r="BE132" s="136">
        <f t="shared" si="3"/>
        <v>0</v>
      </c>
      <c r="BF132" s="136">
        <f t="shared" si="4"/>
        <v>0</v>
      </c>
      <c r="BG132" s="136">
        <f t="shared" si="5"/>
        <v>0</v>
      </c>
      <c r="BH132" s="136">
        <f t="shared" si="6"/>
        <v>0</v>
      </c>
      <c r="BI132" s="136">
        <f t="shared" si="7"/>
        <v>0</v>
      </c>
      <c r="BJ132" s="17" t="s">
        <v>82</v>
      </c>
      <c r="BK132" s="136">
        <f t="shared" si="8"/>
        <v>0</v>
      </c>
      <c r="BL132" s="17" t="s">
        <v>190</v>
      </c>
      <c r="BM132" s="17" t="s">
        <v>191</v>
      </c>
    </row>
    <row r="133" spans="2:65" s="1" customFormat="1" ht="16.5" customHeight="1">
      <c r="B133" s="126"/>
      <c r="C133" s="155">
        <v>11</v>
      </c>
      <c r="D133" s="139"/>
      <c r="E133" s="149"/>
      <c r="F133" s="256" t="s">
        <v>134</v>
      </c>
      <c r="G133" s="256"/>
      <c r="H133" s="256"/>
      <c r="I133" s="256"/>
      <c r="J133" s="141" t="s">
        <v>125</v>
      </c>
      <c r="K133" s="142">
        <v>30</v>
      </c>
      <c r="L133" s="257"/>
      <c r="M133" s="257"/>
      <c r="N133" s="255">
        <f t="shared" si="9"/>
        <v>0</v>
      </c>
      <c r="O133" s="255"/>
      <c r="P133" s="255"/>
      <c r="Q133" s="255"/>
      <c r="R133" s="131"/>
      <c r="T133" s="132" t="s">
        <v>5</v>
      </c>
      <c r="U133" s="35" t="s">
        <v>37</v>
      </c>
      <c r="V133" s="137">
        <v>0.026</v>
      </c>
      <c r="W133" s="137">
        <f t="shared" si="0"/>
        <v>24.413999999999998</v>
      </c>
      <c r="X133" s="137">
        <v>0</v>
      </c>
      <c r="Y133" s="137">
        <f t="shared" si="1"/>
        <v>0</v>
      </c>
      <c r="Z133" s="137">
        <v>0</v>
      </c>
      <c r="AA133" s="138">
        <f t="shared" si="2"/>
        <v>0</v>
      </c>
      <c r="AD133" s="9"/>
      <c r="AE133" s="9"/>
      <c r="AF133" s="9"/>
      <c r="AG133" s="9"/>
      <c r="AH133" s="143"/>
      <c r="AR133" s="17" t="s">
        <v>175</v>
      </c>
      <c r="AT133" s="17" t="s">
        <v>176</v>
      </c>
      <c r="AU133" s="17" t="s">
        <v>96</v>
      </c>
      <c r="AY133" s="17" t="s">
        <v>172</v>
      </c>
      <c r="BE133" s="136">
        <f t="shared" si="3"/>
        <v>0</v>
      </c>
      <c r="BF133" s="136">
        <f t="shared" si="4"/>
        <v>0</v>
      </c>
      <c r="BG133" s="136">
        <f t="shared" si="5"/>
        <v>0</v>
      </c>
      <c r="BH133" s="136">
        <f t="shared" si="6"/>
        <v>0</v>
      </c>
      <c r="BI133" s="136">
        <f t="shared" si="7"/>
        <v>0</v>
      </c>
      <c r="BJ133" s="17" t="s">
        <v>82</v>
      </c>
      <c r="BK133" s="136">
        <f t="shared" si="8"/>
        <v>0</v>
      </c>
      <c r="BL133" s="17" t="s">
        <v>175</v>
      </c>
      <c r="BM133" s="17" t="s">
        <v>192</v>
      </c>
    </row>
    <row r="134" spans="2:65" s="1" customFormat="1" ht="25.5" customHeight="1">
      <c r="B134" s="126"/>
      <c r="C134" s="156">
        <v>12</v>
      </c>
      <c r="D134" s="127"/>
      <c r="E134" s="128"/>
      <c r="F134" s="254" t="s">
        <v>135</v>
      </c>
      <c r="G134" s="254"/>
      <c r="H134" s="254"/>
      <c r="I134" s="254"/>
      <c r="J134" s="129" t="s">
        <v>125</v>
      </c>
      <c r="K134" s="130">
        <v>939</v>
      </c>
      <c r="L134" s="255"/>
      <c r="M134" s="255"/>
      <c r="N134" s="255">
        <f t="shared" si="9"/>
        <v>0</v>
      </c>
      <c r="O134" s="255"/>
      <c r="P134" s="255"/>
      <c r="Q134" s="255"/>
      <c r="R134" s="131"/>
      <c r="T134" s="132" t="s">
        <v>5</v>
      </c>
      <c r="U134" s="35" t="s">
        <v>37</v>
      </c>
      <c r="V134" s="137">
        <v>0</v>
      </c>
      <c r="W134" s="137">
        <f t="shared" si="0"/>
        <v>0</v>
      </c>
      <c r="X134" s="137">
        <v>0</v>
      </c>
      <c r="Y134" s="137">
        <f t="shared" si="1"/>
        <v>0</v>
      </c>
      <c r="Z134" s="137">
        <v>0</v>
      </c>
      <c r="AA134" s="138">
        <f t="shared" si="2"/>
        <v>0</v>
      </c>
      <c r="AD134" s="9"/>
      <c r="AE134" s="9"/>
      <c r="AF134" s="9"/>
      <c r="AG134" s="9"/>
      <c r="AH134" s="143"/>
      <c r="AR134" s="17" t="s">
        <v>178</v>
      </c>
      <c r="AT134" s="17" t="s">
        <v>179</v>
      </c>
      <c r="AU134" s="17" t="s">
        <v>96</v>
      </c>
      <c r="AY134" s="17" t="s">
        <v>172</v>
      </c>
      <c r="BE134" s="136">
        <f t="shared" si="3"/>
        <v>0</v>
      </c>
      <c r="BF134" s="136">
        <f t="shared" si="4"/>
        <v>0</v>
      </c>
      <c r="BG134" s="136">
        <f t="shared" si="5"/>
        <v>0</v>
      </c>
      <c r="BH134" s="136">
        <f t="shared" si="6"/>
        <v>0</v>
      </c>
      <c r="BI134" s="136">
        <f t="shared" si="7"/>
        <v>0</v>
      </c>
      <c r="BJ134" s="17" t="s">
        <v>82</v>
      </c>
      <c r="BK134" s="136">
        <f t="shared" si="8"/>
        <v>0</v>
      </c>
      <c r="BL134" s="17" t="s">
        <v>175</v>
      </c>
      <c r="BM134" s="17" t="s">
        <v>193</v>
      </c>
    </row>
    <row r="135" spans="2:65" s="1" customFormat="1" ht="16.5" customHeight="1">
      <c r="B135" s="126"/>
      <c r="C135" s="155">
        <v>13</v>
      </c>
      <c r="D135" s="139"/>
      <c r="E135" s="149"/>
      <c r="F135" s="256" t="s">
        <v>136</v>
      </c>
      <c r="G135" s="256"/>
      <c r="H135" s="256"/>
      <c r="I135" s="256"/>
      <c r="J135" s="141" t="s">
        <v>125</v>
      </c>
      <c r="K135" s="142">
        <v>477</v>
      </c>
      <c r="L135" s="257"/>
      <c r="M135" s="257"/>
      <c r="N135" s="255">
        <f t="shared" si="9"/>
        <v>0</v>
      </c>
      <c r="O135" s="255"/>
      <c r="P135" s="255"/>
      <c r="Q135" s="255"/>
      <c r="R135" s="131"/>
      <c r="T135" s="132" t="s">
        <v>5</v>
      </c>
      <c r="U135" s="35" t="s">
        <v>37</v>
      </c>
      <c r="V135" s="137">
        <v>0.026</v>
      </c>
      <c r="W135" s="137">
        <f t="shared" si="0"/>
        <v>1.3</v>
      </c>
      <c r="X135" s="137">
        <v>0</v>
      </c>
      <c r="Y135" s="137">
        <f t="shared" si="1"/>
        <v>0</v>
      </c>
      <c r="Z135" s="137">
        <v>0</v>
      </c>
      <c r="AA135" s="138">
        <f t="shared" si="2"/>
        <v>0</v>
      </c>
      <c r="AD135" s="9"/>
      <c r="AE135" s="9"/>
      <c r="AF135" s="9"/>
      <c r="AG135" s="9"/>
      <c r="AH135" s="143"/>
      <c r="AR135" s="17" t="s">
        <v>175</v>
      </c>
      <c r="AT135" s="17" t="s">
        <v>176</v>
      </c>
      <c r="AU135" s="17" t="s">
        <v>96</v>
      </c>
      <c r="AY135" s="17" t="s">
        <v>172</v>
      </c>
      <c r="BE135" s="136">
        <f t="shared" si="3"/>
        <v>0</v>
      </c>
      <c r="BF135" s="136">
        <f t="shared" si="4"/>
        <v>0</v>
      </c>
      <c r="BG135" s="136">
        <f t="shared" si="5"/>
        <v>0</v>
      </c>
      <c r="BH135" s="136">
        <f t="shared" si="6"/>
        <v>0</v>
      </c>
      <c r="BI135" s="136">
        <f t="shared" si="7"/>
        <v>0</v>
      </c>
      <c r="BJ135" s="17" t="s">
        <v>82</v>
      </c>
      <c r="BK135" s="136">
        <f t="shared" si="8"/>
        <v>0</v>
      </c>
      <c r="BL135" s="17" t="s">
        <v>175</v>
      </c>
      <c r="BM135" s="17" t="s">
        <v>194</v>
      </c>
    </row>
    <row r="136" spans="2:65" s="1" customFormat="1" ht="16.5" customHeight="1">
      <c r="B136" s="126"/>
      <c r="C136" s="156">
        <v>14</v>
      </c>
      <c r="D136" s="127"/>
      <c r="E136" s="128"/>
      <c r="F136" s="254" t="s">
        <v>137</v>
      </c>
      <c r="G136" s="254"/>
      <c r="H136" s="254"/>
      <c r="I136" s="254"/>
      <c r="J136" s="129" t="s">
        <v>125</v>
      </c>
      <c r="K136" s="130">
        <v>50</v>
      </c>
      <c r="L136" s="255"/>
      <c r="M136" s="255"/>
      <c r="N136" s="255">
        <f t="shared" si="9"/>
        <v>0</v>
      </c>
      <c r="O136" s="255"/>
      <c r="P136" s="255"/>
      <c r="Q136" s="255"/>
      <c r="R136" s="131"/>
      <c r="T136" s="132" t="s">
        <v>5</v>
      </c>
      <c r="U136" s="35" t="s">
        <v>37</v>
      </c>
      <c r="V136" s="137">
        <v>0</v>
      </c>
      <c r="W136" s="137">
        <f t="shared" si="0"/>
        <v>0</v>
      </c>
      <c r="X136" s="137">
        <v>0</v>
      </c>
      <c r="Y136" s="137">
        <f t="shared" si="1"/>
        <v>0</v>
      </c>
      <c r="Z136" s="137">
        <v>0</v>
      </c>
      <c r="AA136" s="138">
        <f t="shared" si="2"/>
        <v>0</v>
      </c>
      <c r="AD136" s="9"/>
      <c r="AE136" s="9"/>
      <c r="AF136" s="9"/>
      <c r="AG136" s="9"/>
      <c r="AH136" s="143"/>
      <c r="AR136" s="17" t="s">
        <v>178</v>
      </c>
      <c r="AT136" s="17" t="s">
        <v>179</v>
      </c>
      <c r="AU136" s="17" t="s">
        <v>96</v>
      </c>
      <c r="AY136" s="17" t="s">
        <v>172</v>
      </c>
      <c r="BE136" s="136">
        <f t="shared" si="3"/>
        <v>0</v>
      </c>
      <c r="BF136" s="136">
        <f t="shared" si="4"/>
        <v>0</v>
      </c>
      <c r="BG136" s="136">
        <f t="shared" si="5"/>
        <v>0</v>
      </c>
      <c r="BH136" s="136">
        <f t="shared" si="6"/>
        <v>0</v>
      </c>
      <c r="BI136" s="136">
        <f t="shared" si="7"/>
        <v>0</v>
      </c>
      <c r="BJ136" s="17" t="s">
        <v>82</v>
      </c>
      <c r="BK136" s="136">
        <f t="shared" si="8"/>
        <v>0</v>
      </c>
      <c r="BL136" s="17" t="s">
        <v>175</v>
      </c>
      <c r="BM136" s="17" t="s">
        <v>195</v>
      </c>
    </row>
    <row r="137" spans="2:65" s="1" customFormat="1" ht="38.25" customHeight="1">
      <c r="B137" s="126"/>
      <c r="C137" s="155">
        <v>15</v>
      </c>
      <c r="D137" s="139"/>
      <c r="E137" s="149"/>
      <c r="F137" s="256" t="s">
        <v>138</v>
      </c>
      <c r="G137" s="256"/>
      <c r="H137" s="256"/>
      <c r="I137" s="256"/>
      <c r="J137" s="141" t="s">
        <v>125</v>
      </c>
      <c r="K137" s="142">
        <v>50</v>
      </c>
      <c r="L137" s="257"/>
      <c r="M137" s="257"/>
      <c r="N137" s="255">
        <f t="shared" si="9"/>
        <v>0</v>
      </c>
      <c r="O137" s="255"/>
      <c r="P137" s="255"/>
      <c r="Q137" s="255"/>
      <c r="R137" s="131"/>
      <c r="T137" s="132" t="s">
        <v>5</v>
      </c>
      <c r="U137" s="35" t="s">
        <v>37</v>
      </c>
      <c r="V137" s="137">
        <v>0.07</v>
      </c>
      <c r="W137" s="137">
        <f t="shared" si="0"/>
        <v>14.700000000000001</v>
      </c>
      <c r="X137" s="137">
        <v>0</v>
      </c>
      <c r="Y137" s="137">
        <f t="shared" si="1"/>
        <v>0</v>
      </c>
      <c r="Z137" s="137">
        <v>0</v>
      </c>
      <c r="AA137" s="138">
        <f t="shared" si="2"/>
        <v>0</v>
      </c>
      <c r="AD137" s="9"/>
      <c r="AE137" s="9"/>
      <c r="AF137" s="9"/>
      <c r="AG137" s="9"/>
      <c r="AH137" s="143"/>
      <c r="AR137" s="17" t="s">
        <v>175</v>
      </c>
      <c r="AT137" s="17" t="s">
        <v>176</v>
      </c>
      <c r="AU137" s="17" t="s">
        <v>96</v>
      </c>
      <c r="AY137" s="17" t="s">
        <v>172</v>
      </c>
      <c r="BE137" s="136">
        <f t="shared" si="3"/>
        <v>0</v>
      </c>
      <c r="BF137" s="136">
        <f t="shared" si="4"/>
        <v>0</v>
      </c>
      <c r="BG137" s="136">
        <f t="shared" si="5"/>
        <v>0</v>
      </c>
      <c r="BH137" s="136">
        <f t="shared" si="6"/>
        <v>0</v>
      </c>
      <c r="BI137" s="136">
        <f t="shared" si="7"/>
        <v>0</v>
      </c>
      <c r="BJ137" s="17" t="s">
        <v>82</v>
      </c>
      <c r="BK137" s="136">
        <f t="shared" si="8"/>
        <v>0</v>
      </c>
      <c r="BL137" s="17" t="s">
        <v>175</v>
      </c>
      <c r="BM137" s="17" t="s">
        <v>196</v>
      </c>
    </row>
    <row r="138" spans="2:65" s="1" customFormat="1" ht="38.25" customHeight="1">
      <c r="B138" s="126"/>
      <c r="C138" s="156">
        <v>16</v>
      </c>
      <c r="D138" s="127"/>
      <c r="E138" s="128"/>
      <c r="F138" s="254" t="s">
        <v>139</v>
      </c>
      <c r="G138" s="254"/>
      <c r="H138" s="254"/>
      <c r="I138" s="254"/>
      <c r="J138" s="129" t="s">
        <v>123</v>
      </c>
      <c r="K138" s="130">
        <v>210</v>
      </c>
      <c r="L138" s="255"/>
      <c r="M138" s="255"/>
      <c r="N138" s="255">
        <f t="shared" si="9"/>
        <v>0</v>
      </c>
      <c r="O138" s="255"/>
      <c r="P138" s="255"/>
      <c r="Q138" s="255"/>
      <c r="R138" s="131"/>
      <c r="T138" s="132" t="s">
        <v>5</v>
      </c>
      <c r="U138" s="35" t="s">
        <v>37</v>
      </c>
      <c r="V138" s="137">
        <v>31.842</v>
      </c>
      <c r="W138" s="137">
        <f t="shared" si="0"/>
        <v>127.368</v>
      </c>
      <c r="X138" s="137">
        <v>0</v>
      </c>
      <c r="Y138" s="137">
        <f t="shared" si="1"/>
        <v>0</v>
      </c>
      <c r="Z138" s="137">
        <v>0</v>
      </c>
      <c r="AA138" s="138">
        <f t="shared" si="2"/>
        <v>0</v>
      </c>
      <c r="AD138" s="9"/>
      <c r="AE138" s="9"/>
      <c r="AF138" s="9"/>
      <c r="AG138" s="9"/>
      <c r="AH138" s="143"/>
      <c r="AR138" s="17" t="s">
        <v>175</v>
      </c>
      <c r="AT138" s="17" t="s">
        <v>176</v>
      </c>
      <c r="AU138" s="17" t="s">
        <v>96</v>
      </c>
      <c r="AY138" s="17" t="s">
        <v>172</v>
      </c>
      <c r="BE138" s="136">
        <f t="shared" si="3"/>
        <v>0</v>
      </c>
      <c r="BF138" s="136">
        <f t="shared" si="4"/>
        <v>0</v>
      </c>
      <c r="BG138" s="136">
        <f t="shared" si="5"/>
        <v>0</v>
      </c>
      <c r="BH138" s="136">
        <f t="shared" si="6"/>
        <v>0</v>
      </c>
      <c r="BI138" s="136">
        <f t="shared" si="7"/>
        <v>0</v>
      </c>
      <c r="BJ138" s="17" t="s">
        <v>82</v>
      </c>
      <c r="BK138" s="136">
        <f t="shared" si="8"/>
        <v>0</v>
      </c>
      <c r="BL138" s="17" t="s">
        <v>175</v>
      </c>
      <c r="BM138" s="17" t="s">
        <v>197</v>
      </c>
    </row>
    <row r="139" spans="2:65" s="1" customFormat="1" ht="16.5" customHeight="1">
      <c r="B139" s="126"/>
      <c r="C139" s="156">
        <v>17</v>
      </c>
      <c r="D139" s="127"/>
      <c r="E139" s="128"/>
      <c r="F139" s="254" t="s">
        <v>198</v>
      </c>
      <c r="G139" s="254"/>
      <c r="H139" s="254"/>
      <c r="I139" s="254"/>
      <c r="J139" s="129" t="s">
        <v>125</v>
      </c>
      <c r="K139" s="130">
        <v>4</v>
      </c>
      <c r="L139" s="255"/>
      <c r="M139" s="255"/>
      <c r="N139" s="255">
        <f t="shared" si="9"/>
        <v>0</v>
      </c>
      <c r="O139" s="255"/>
      <c r="P139" s="255"/>
      <c r="Q139" s="255"/>
      <c r="R139" s="131"/>
      <c r="T139" s="132" t="s">
        <v>5</v>
      </c>
      <c r="U139" s="35" t="s">
        <v>37</v>
      </c>
      <c r="V139" s="137">
        <v>0</v>
      </c>
      <c r="W139" s="137">
        <f t="shared" si="0"/>
        <v>0</v>
      </c>
      <c r="X139" s="137">
        <v>0</v>
      </c>
      <c r="Y139" s="137">
        <f t="shared" si="1"/>
        <v>0</v>
      </c>
      <c r="Z139" s="137">
        <v>0</v>
      </c>
      <c r="AA139" s="138">
        <f t="shared" si="2"/>
        <v>0</v>
      </c>
      <c r="AD139" s="9"/>
      <c r="AE139" s="9"/>
      <c r="AF139" s="9"/>
      <c r="AG139" s="9"/>
      <c r="AH139" s="143"/>
      <c r="AR139" s="17" t="s">
        <v>175</v>
      </c>
      <c r="AT139" s="17" t="s">
        <v>176</v>
      </c>
      <c r="AU139" s="17" t="s">
        <v>96</v>
      </c>
      <c r="AY139" s="17" t="s">
        <v>172</v>
      </c>
      <c r="BE139" s="136">
        <f t="shared" si="3"/>
        <v>0</v>
      </c>
      <c r="BF139" s="136">
        <f t="shared" si="4"/>
        <v>0</v>
      </c>
      <c r="BG139" s="136">
        <f t="shared" si="5"/>
        <v>0</v>
      </c>
      <c r="BH139" s="136">
        <f t="shared" si="6"/>
        <v>0</v>
      </c>
      <c r="BI139" s="136">
        <f t="shared" si="7"/>
        <v>0</v>
      </c>
      <c r="BJ139" s="17" t="s">
        <v>82</v>
      </c>
      <c r="BK139" s="136">
        <f t="shared" si="8"/>
        <v>0</v>
      </c>
      <c r="BL139" s="17" t="s">
        <v>175</v>
      </c>
      <c r="BM139" s="17" t="s">
        <v>199</v>
      </c>
    </row>
    <row r="140" spans="2:65" s="1" customFormat="1" ht="16.5" customHeight="1">
      <c r="B140" s="126"/>
      <c r="C140" s="156">
        <v>18</v>
      </c>
      <c r="D140" s="127"/>
      <c r="E140" s="147"/>
      <c r="F140" s="254" t="s">
        <v>145</v>
      </c>
      <c r="G140" s="254"/>
      <c r="H140" s="254"/>
      <c r="I140" s="254"/>
      <c r="J140" s="129" t="s">
        <v>146</v>
      </c>
      <c r="K140" s="130">
        <v>60</v>
      </c>
      <c r="L140" s="255"/>
      <c r="M140" s="255"/>
      <c r="N140" s="255">
        <f t="shared" si="9"/>
        <v>0</v>
      </c>
      <c r="O140" s="255"/>
      <c r="P140" s="255"/>
      <c r="Q140" s="255"/>
      <c r="R140" s="131"/>
      <c r="T140" s="132" t="s">
        <v>5</v>
      </c>
      <c r="U140" s="35" t="s">
        <v>37</v>
      </c>
      <c r="V140" s="137">
        <v>0</v>
      </c>
      <c r="W140" s="137">
        <f t="shared" si="0"/>
        <v>0</v>
      </c>
      <c r="X140" s="137">
        <v>0</v>
      </c>
      <c r="Y140" s="137">
        <f t="shared" si="1"/>
        <v>0</v>
      </c>
      <c r="Z140" s="137">
        <v>0</v>
      </c>
      <c r="AA140" s="138">
        <f t="shared" si="2"/>
        <v>0</v>
      </c>
      <c r="AD140" s="9"/>
      <c r="AE140" s="9"/>
      <c r="AF140" s="9"/>
      <c r="AG140" s="9"/>
      <c r="AH140" s="143"/>
      <c r="AR140" s="17" t="s">
        <v>175</v>
      </c>
      <c r="AT140" s="17" t="s">
        <v>176</v>
      </c>
      <c r="AU140" s="17" t="s">
        <v>96</v>
      </c>
      <c r="AY140" s="17" t="s">
        <v>172</v>
      </c>
      <c r="BE140" s="136">
        <f t="shared" si="3"/>
        <v>0</v>
      </c>
      <c r="BF140" s="136">
        <f t="shared" si="4"/>
        <v>0</v>
      </c>
      <c r="BG140" s="136">
        <f t="shared" si="5"/>
        <v>0</v>
      </c>
      <c r="BH140" s="136">
        <f t="shared" si="6"/>
        <v>0</v>
      </c>
      <c r="BI140" s="136">
        <f t="shared" si="7"/>
        <v>0</v>
      </c>
      <c r="BJ140" s="17" t="s">
        <v>82</v>
      </c>
      <c r="BK140" s="136">
        <f t="shared" si="8"/>
        <v>0</v>
      </c>
      <c r="BL140" s="17" t="s">
        <v>175</v>
      </c>
      <c r="BM140" s="17" t="s">
        <v>200</v>
      </c>
    </row>
    <row r="141" spans="2:65" s="1" customFormat="1" ht="25.5" customHeight="1">
      <c r="B141" s="126"/>
      <c r="C141" s="156">
        <v>19</v>
      </c>
      <c r="D141" s="127"/>
      <c r="E141" s="147"/>
      <c r="F141" s="254" t="s">
        <v>201</v>
      </c>
      <c r="G141" s="254"/>
      <c r="H141" s="254"/>
      <c r="I141" s="254"/>
      <c r="J141" s="129" t="s">
        <v>125</v>
      </c>
      <c r="K141" s="130">
        <v>5</v>
      </c>
      <c r="L141" s="255"/>
      <c r="M141" s="255"/>
      <c r="N141" s="255">
        <f t="shared" si="9"/>
        <v>0</v>
      </c>
      <c r="O141" s="255"/>
      <c r="P141" s="255"/>
      <c r="Q141" s="255"/>
      <c r="R141" s="131"/>
      <c r="T141" s="132" t="s">
        <v>5</v>
      </c>
      <c r="U141" s="35" t="s">
        <v>37</v>
      </c>
      <c r="V141" s="137">
        <v>0.036</v>
      </c>
      <c r="W141" s="137">
        <f aca="true" t="shared" si="10" ref="W141:W147">V141*K144</f>
        <v>28.439999999999998</v>
      </c>
      <c r="X141" s="137">
        <v>0</v>
      </c>
      <c r="Y141" s="137">
        <f aca="true" t="shared" si="11" ref="Y141:Y147">X141*K144</f>
        <v>0</v>
      </c>
      <c r="Z141" s="137">
        <v>0</v>
      </c>
      <c r="AA141" s="138">
        <f aca="true" t="shared" si="12" ref="AA141:AA147">Z141*K144</f>
        <v>0</v>
      </c>
      <c r="AD141" s="9"/>
      <c r="AE141" s="9"/>
      <c r="AF141" s="9"/>
      <c r="AG141" s="9"/>
      <c r="AH141" s="143"/>
      <c r="AR141" s="17" t="s">
        <v>175</v>
      </c>
      <c r="AT141" s="17" t="s">
        <v>176</v>
      </c>
      <c r="AU141" s="17" t="s">
        <v>96</v>
      </c>
      <c r="AY141" s="17" t="s">
        <v>172</v>
      </c>
      <c r="BE141" s="136">
        <f aca="true" t="shared" si="13" ref="BE141:BE147">IF(U141="základní",N144,0)</f>
        <v>0</v>
      </c>
      <c r="BF141" s="136">
        <f aca="true" t="shared" si="14" ref="BF141:BF147">IF(U141="snížená",N144,0)</f>
        <v>0</v>
      </c>
      <c r="BG141" s="136">
        <f aca="true" t="shared" si="15" ref="BG141:BG147">IF(U141="zákl. přenesená",N144,0)</f>
        <v>0</v>
      </c>
      <c r="BH141" s="136">
        <f aca="true" t="shared" si="16" ref="BH141:BH147">IF(U141="sníž. přenesená",N144,0)</f>
        <v>0</v>
      </c>
      <c r="BI141" s="136">
        <f aca="true" t="shared" si="17" ref="BI141:BI147">IF(U141="nulová",N144,0)</f>
        <v>0</v>
      </c>
      <c r="BJ141" s="17" t="s">
        <v>82</v>
      </c>
      <c r="BK141" s="136">
        <f aca="true" t="shared" si="18" ref="BK141:BK147">ROUND(L144*K144,2)</f>
        <v>0</v>
      </c>
      <c r="BL141" s="17" t="s">
        <v>175</v>
      </c>
      <c r="BM141" s="17" t="s">
        <v>202</v>
      </c>
    </row>
    <row r="142" spans="2:65" s="1" customFormat="1" ht="16.5" customHeight="1">
      <c r="B142" s="126"/>
      <c r="C142" s="156">
        <v>20</v>
      </c>
      <c r="D142" s="156"/>
      <c r="E142" s="190"/>
      <c r="F142" s="292" t="s">
        <v>203</v>
      </c>
      <c r="G142" s="292"/>
      <c r="H142" s="292"/>
      <c r="I142" s="292"/>
      <c r="J142" s="191" t="s">
        <v>123</v>
      </c>
      <c r="K142" s="192">
        <v>250</v>
      </c>
      <c r="L142" s="293"/>
      <c r="M142" s="293"/>
      <c r="N142" s="293">
        <f aca="true" t="shared" si="19" ref="N142:N143">K142*L142</f>
        <v>0</v>
      </c>
      <c r="O142" s="293"/>
      <c r="P142" s="293"/>
      <c r="Q142" s="293"/>
      <c r="R142" s="131"/>
      <c r="T142" s="132" t="s">
        <v>5</v>
      </c>
      <c r="U142" s="35" t="s">
        <v>37</v>
      </c>
      <c r="V142" s="137">
        <v>0</v>
      </c>
      <c r="W142" s="137">
        <f t="shared" si="10"/>
        <v>0</v>
      </c>
      <c r="X142" s="137">
        <v>0</v>
      </c>
      <c r="Y142" s="137">
        <f t="shared" si="11"/>
        <v>0</v>
      </c>
      <c r="Z142" s="137">
        <v>0</v>
      </c>
      <c r="AA142" s="138">
        <f t="shared" si="12"/>
        <v>0</v>
      </c>
      <c r="AD142" s="9"/>
      <c r="AE142" s="9"/>
      <c r="AF142" s="9"/>
      <c r="AG142" s="9"/>
      <c r="AH142" s="143"/>
      <c r="AR142" s="17" t="s">
        <v>178</v>
      </c>
      <c r="AT142" s="17" t="s">
        <v>179</v>
      </c>
      <c r="AU142" s="17" t="s">
        <v>96</v>
      </c>
      <c r="AY142" s="17" t="s">
        <v>172</v>
      </c>
      <c r="BE142" s="136">
        <f t="shared" si="13"/>
        <v>0</v>
      </c>
      <c r="BF142" s="136">
        <f t="shared" si="14"/>
        <v>0</v>
      </c>
      <c r="BG142" s="136">
        <f t="shared" si="15"/>
        <v>0</v>
      </c>
      <c r="BH142" s="136">
        <f t="shared" si="16"/>
        <v>0</v>
      </c>
      <c r="BI142" s="136">
        <f t="shared" si="17"/>
        <v>0</v>
      </c>
      <c r="BJ142" s="17" t="s">
        <v>82</v>
      </c>
      <c r="BK142" s="136">
        <f t="shared" si="18"/>
        <v>0</v>
      </c>
      <c r="BL142" s="17" t="s">
        <v>175</v>
      </c>
      <c r="BM142" s="17" t="s">
        <v>204</v>
      </c>
    </row>
    <row r="143" spans="2:65" s="1" customFormat="1" ht="16.5" customHeight="1">
      <c r="B143" s="126"/>
      <c r="C143" s="156">
        <v>21</v>
      </c>
      <c r="D143" s="156"/>
      <c r="E143" s="190"/>
      <c r="F143" s="292" t="s">
        <v>205</v>
      </c>
      <c r="G143" s="292"/>
      <c r="H143" s="292"/>
      <c r="I143" s="292"/>
      <c r="J143" s="191" t="s">
        <v>123</v>
      </c>
      <c r="K143" s="192">
        <v>250</v>
      </c>
      <c r="L143" s="293"/>
      <c r="M143" s="293"/>
      <c r="N143" s="293">
        <f t="shared" si="19"/>
        <v>0</v>
      </c>
      <c r="O143" s="293"/>
      <c r="P143" s="293"/>
      <c r="Q143" s="293"/>
      <c r="R143" s="131"/>
      <c r="T143" s="132" t="s">
        <v>5</v>
      </c>
      <c r="U143" s="35" t="s">
        <v>37</v>
      </c>
      <c r="V143" s="137">
        <v>0</v>
      </c>
      <c r="W143" s="137">
        <f t="shared" si="10"/>
        <v>0</v>
      </c>
      <c r="X143" s="137">
        <v>0</v>
      </c>
      <c r="Y143" s="137">
        <f t="shared" si="11"/>
        <v>0</v>
      </c>
      <c r="Z143" s="137">
        <v>0</v>
      </c>
      <c r="AA143" s="138">
        <f t="shared" si="12"/>
        <v>0</v>
      </c>
      <c r="AD143" s="9"/>
      <c r="AE143" s="9"/>
      <c r="AF143" s="9"/>
      <c r="AG143" s="9"/>
      <c r="AH143" s="143"/>
      <c r="AR143" s="17" t="s">
        <v>175</v>
      </c>
      <c r="AT143" s="17" t="s">
        <v>176</v>
      </c>
      <c r="AU143" s="17" t="s">
        <v>96</v>
      </c>
      <c r="AY143" s="17" t="s">
        <v>172</v>
      </c>
      <c r="BE143" s="136">
        <f t="shared" si="13"/>
        <v>0</v>
      </c>
      <c r="BF143" s="136">
        <f t="shared" si="14"/>
        <v>0</v>
      </c>
      <c r="BG143" s="136">
        <f t="shared" si="15"/>
        <v>0</v>
      </c>
      <c r="BH143" s="136">
        <f t="shared" si="16"/>
        <v>0</v>
      </c>
      <c r="BI143" s="136">
        <f t="shared" si="17"/>
        <v>0</v>
      </c>
      <c r="BJ143" s="17" t="s">
        <v>82</v>
      </c>
      <c r="BK143" s="136">
        <f t="shared" si="18"/>
        <v>0</v>
      </c>
      <c r="BL143" s="17" t="s">
        <v>175</v>
      </c>
      <c r="BM143" s="17" t="s">
        <v>206</v>
      </c>
    </row>
    <row r="144" spans="2:65" s="1" customFormat="1" ht="16.5" customHeight="1">
      <c r="B144" s="126"/>
      <c r="C144" s="156">
        <v>22</v>
      </c>
      <c r="D144" s="127"/>
      <c r="E144" s="128"/>
      <c r="F144" s="254" t="s">
        <v>207</v>
      </c>
      <c r="G144" s="254"/>
      <c r="H144" s="254"/>
      <c r="I144" s="254"/>
      <c r="J144" s="129" t="s">
        <v>123</v>
      </c>
      <c r="K144" s="130">
        <v>790</v>
      </c>
      <c r="L144" s="255"/>
      <c r="M144" s="255"/>
      <c r="N144" s="255">
        <f t="shared" si="9"/>
        <v>0</v>
      </c>
      <c r="O144" s="255"/>
      <c r="P144" s="255"/>
      <c r="Q144" s="255"/>
      <c r="R144" s="131"/>
      <c r="T144" s="132" t="s">
        <v>5</v>
      </c>
      <c r="U144" s="35" t="s">
        <v>37</v>
      </c>
      <c r="V144" s="137">
        <v>0</v>
      </c>
      <c r="W144" s="137">
        <f t="shared" si="10"/>
        <v>0</v>
      </c>
      <c r="X144" s="137">
        <v>0</v>
      </c>
      <c r="Y144" s="137">
        <f t="shared" si="11"/>
        <v>0</v>
      </c>
      <c r="Z144" s="137">
        <v>0</v>
      </c>
      <c r="AA144" s="138">
        <f t="shared" si="12"/>
        <v>0</v>
      </c>
      <c r="AD144" s="9"/>
      <c r="AE144" s="9"/>
      <c r="AF144" s="9"/>
      <c r="AG144" s="9"/>
      <c r="AH144" s="143"/>
      <c r="AR144" s="17" t="s">
        <v>175</v>
      </c>
      <c r="AT144" s="17" t="s">
        <v>176</v>
      </c>
      <c r="AU144" s="17" t="s">
        <v>96</v>
      </c>
      <c r="AY144" s="17" t="s">
        <v>172</v>
      </c>
      <c r="BE144" s="136">
        <f t="shared" si="13"/>
        <v>0</v>
      </c>
      <c r="BF144" s="136">
        <f t="shared" si="14"/>
        <v>0</v>
      </c>
      <c r="BG144" s="136">
        <f t="shared" si="15"/>
        <v>0</v>
      </c>
      <c r="BH144" s="136">
        <f t="shared" si="16"/>
        <v>0</v>
      </c>
      <c r="BI144" s="136">
        <f t="shared" si="17"/>
        <v>0</v>
      </c>
      <c r="BJ144" s="17" t="s">
        <v>82</v>
      </c>
      <c r="BK144" s="136">
        <f t="shared" si="18"/>
        <v>0</v>
      </c>
      <c r="BL144" s="17" t="s">
        <v>175</v>
      </c>
      <c r="BM144" s="17" t="s">
        <v>208</v>
      </c>
    </row>
    <row r="145" spans="2:65" s="1" customFormat="1" ht="16.5" customHeight="1">
      <c r="B145" s="126"/>
      <c r="C145" s="155">
        <v>23</v>
      </c>
      <c r="D145" s="139"/>
      <c r="E145" s="149"/>
      <c r="F145" s="256" t="s">
        <v>209</v>
      </c>
      <c r="G145" s="256"/>
      <c r="H145" s="256"/>
      <c r="I145" s="256"/>
      <c r="J145" s="141" t="s">
        <v>123</v>
      </c>
      <c r="K145" s="142">
        <v>790</v>
      </c>
      <c r="L145" s="257"/>
      <c r="M145" s="257"/>
      <c r="N145" s="255">
        <f t="shared" si="9"/>
        <v>0</v>
      </c>
      <c r="O145" s="255"/>
      <c r="P145" s="255"/>
      <c r="Q145" s="255"/>
      <c r="R145" s="131"/>
      <c r="T145" s="132" t="s">
        <v>5</v>
      </c>
      <c r="U145" s="35" t="s">
        <v>37</v>
      </c>
      <c r="V145" s="137">
        <v>0</v>
      </c>
      <c r="W145" s="137">
        <f t="shared" si="10"/>
        <v>0</v>
      </c>
      <c r="X145" s="137">
        <v>0</v>
      </c>
      <c r="Y145" s="137">
        <f t="shared" si="11"/>
        <v>0</v>
      </c>
      <c r="Z145" s="137">
        <v>0</v>
      </c>
      <c r="AA145" s="138">
        <f t="shared" si="12"/>
        <v>0</v>
      </c>
      <c r="AD145" s="9"/>
      <c r="AE145" s="9"/>
      <c r="AF145" s="9"/>
      <c r="AG145" s="9"/>
      <c r="AH145" s="143"/>
      <c r="AR145" s="17" t="s">
        <v>175</v>
      </c>
      <c r="AT145" s="17" t="s">
        <v>176</v>
      </c>
      <c r="AU145" s="17" t="s">
        <v>96</v>
      </c>
      <c r="AY145" s="17" t="s">
        <v>172</v>
      </c>
      <c r="BE145" s="136">
        <f t="shared" si="13"/>
        <v>0</v>
      </c>
      <c r="BF145" s="136">
        <f t="shared" si="14"/>
        <v>0</v>
      </c>
      <c r="BG145" s="136">
        <f t="shared" si="15"/>
        <v>0</v>
      </c>
      <c r="BH145" s="136">
        <f t="shared" si="16"/>
        <v>0</v>
      </c>
      <c r="BI145" s="136">
        <f t="shared" si="17"/>
        <v>0</v>
      </c>
      <c r="BJ145" s="17" t="s">
        <v>82</v>
      </c>
      <c r="BK145" s="136">
        <f t="shared" si="18"/>
        <v>0</v>
      </c>
      <c r="BL145" s="17" t="s">
        <v>175</v>
      </c>
      <c r="BM145" s="17" t="s">
        <v>210</v>
      </c>
    </row>
    <row r="146" spans="2:65" s="1" customFormat="1" ht="16.5" customHeight="1">
      <c r="B146" s="126"/>
      <c r="C146" s="156">
        <v>24</v>
      </c>
      <c r="D146" s="127"/>
      <c r="E146" s="147"/>
      <c r="F146" s="254" t="s">
        <v>211</v>
      </c>
      <c r="G146" s="254"/>
      <c r="H146" s="254"/>
      <c r="I146" s="254"/>
      <c r="J146" s="129" t="s">
        <v>125</v>
      </c>
      <c r="K146" s="130">
        <v>192</v>
      </c>
      <c r="L146" s="255"/>
      <c r="M146" s="255"/>
      <c r="N146" s="255">
        <f t="shared" si="9"/>
        <v>0</v>
      </c>
      <c r="O146" s="255"/>
      <c r="P146" s="255"/>
      <c r="Q146" s="255"/>
      <c r="R146" s="131"/>
      <c r="T146" s="132" t="s">
        <v>5</v>
      </c>
      <c r="U146" s="35" t="s">
        <v>37</v>
      </c>
      <c r="V146" s="137">
        <v>0</v>
      </c>
      <c r="W146" s="137">
        <f t="shared" si="10"/>
        <v>0</v>
      </c>
      <c r="X146" s="137">
        <v>0</v>
      </c>
      <c r="Y146" s="137">
        <f t="shared" si="11"/>
        <v>0</v>
      </c>
      <c r="Z146" s="137">
        <v>0</v>
      </c>
      <c r="AA146" s="138">
        <f t="shared" si="12"/>
        <v>0</v>
      </c>
      <c r="AD146" s="9"/>
      <c r="AE146" s="9"/>
      <c r="AF146" s="9"/>
      <c r="AG146" s="9"/>
      <c r="AH146" s="143"/>
      <c r="AR146" s="17" t="s">
        <v>175</v>
      </c>
      <c r="AT146" s="17" t="s">
        <v>176</v>
      </c>
      <c r="AU146" s="17" t="s">
        <v>96</v>
      </c>
      <c r="AY146" s="17" t="s">
        <v>172</v>
      </c>
      <c r="BE146" s="136">
        <f t="shared" si="13"/>
        <v>0</v>
      </c>
      <c r="BF146" s="136">
        <f t="shared" si="14"/>
        <v>0</v>
      </c>
      <c r="BG146" s="136">
        <f t="shared" si="15"/>
        <v>0</v>
      </c>
      <c r="BH146" s="136">
        <f t="shared" si="16"/>
        <v>0</v>
      </c>
      <c r="BI146" s="136">
        <f t="shared" si="17"/>
        <v>0</v>
      </c>
      <c r="BJ146" s="17" t="s">
        <v>82</v>
      </c>
      <c r="BK146" s="136">
        <f t="shared" si="18"/>
        <v>0</v>
      </c>
      <c r="BL146" s="17" t="s">
        <v>175</v>
      </c>
      <c r="BM146" s="17" t="s">
        <v>212</v>
      </c>
    </row>
    <row r="147" spans="2:65" s="1" customFormat="1" ht="16.5" customHeight="1">
      <c r="B147" s="126"/>
      <c r="C147" s="156">
        <v>25</v>
      </c>
      <c r="D147" s="127"/>
      <c r="E147" s="147"/>
      <c r="F147" s="254" t="s">
        <v>213</v>
      </c>
      <c r="G147" s="254"/>
      <c r="H147" s="254"/>
      <c r="I147" s="254"/>
      <c r="J147" s="129" t="s">
        <v>125</v>
      </c>
      <c r="K147" s="130">
        <v>192</v>
      </c>
      <c r="L147" s="255"/>
      <c r="M147" s="255"/>
      <c r="N147" s="255">
        <f t="shared" si="9"/>
        <v>0</v>
      </c>
      <c r="O147" s="255"/>
      <c r="P147" s="255"/>
      <c r="Q147" s="255"/>
      <c r="R147" s="131"/>
      <c r="T147" s="132" t="s">
        <v>5</v>
      </c>
      <c r="U147" s="35" t="s">
        <v>37</v>
      </c>
      <c r="V147" s="137">
        <v>0</v>
      </c>
      <c r="W147" s="137">
        <f t="shared" si="10"/>
        <v>0</v>
      </c>
      <c r="X147" s="137">
        <v>0</v>
      </c>
      <c r="Y147" s="137">
        <f t="shared" si="11"/>
        <v>0</v>
      </c>
      <c r="Z147" s="137">
        <v>0</v>
      </c>
      <c r="AA147" s="138">
        <f t="shared" si="12"/>
        <v>0</v>
      </c>
      <c r="AD147" s="9"/>
      <c r="AE147" s="9"/>
      <c r="AF147" s="9"/>
      <c r="AG147" s="9"/>
      <c r="AH147" s="143"/>
      <c r="AR147" s="17" t="s">
        <v>175</v>
      </c>
      <c r="AT147" s="17" t="s">
        <v>176</v>
      </c>
      <c r="AU147" s="17" t="s">
        <v>96</v>
      </c>
      <c r="AY147" s="17" t="s">
        <v>172</v>
      </c>
      <c r="BE147" s="136">
        <f t="shared" si="13"/>
        <v>0</v>
      </c>
      <c r="BF147" s="136">
        <f t="shared" si="14"/>
        <v>0</v>
      </c>
      <c r="BG147" s="136">
        <f t="shared" si="15"/>
        <v>0</v>
      </c>
      <c r="BH147" s="136">
        <f t="shared" si="16"/>
        <v>0</v>
      </c>
      <c r="BI147" s="136">
        <f t="shared" si="17"/>
        <v>0</v>
      </c>
      <c r="BJ147" s="17" t="s">
        <v>82</v>
      </c>
      <c r="BK147" s="136">
        <f t="shared" si="18"/>
        <v>0</v>
      </c>
      <c r="BL147" s="17" t="s">
        <v>175</v>
      </c>
      <c r="BM147" s="17" t="s">
        <v>214</v>
      </c>
    </row>
    <row r="148" spans="2:63" s="9" customFormat="1" ht="29.85" customHeight="1">
      <c r="B148" s="115"/>
      <c r="C148" s="127">
        <v>26</v>
      </c>
      <c r="D148" s="127"/>
      <c r="E148" s="147"/>
      <c r="F148" s="254" t="s">
        <v>215</v>
      </c>
      <c r="G148" s="254"/>
      <c r="H148" s="254"/>
      <c r="I148" s="254"/>
      <c r="J148" s="129" t="s">
        <v>125</v>
      </c>
      <c r="K148" s="130">
        <v>48</v>
      </c>
      <c r="L148" s="255"/>
      <c r="M148" s="255"/>
      <c r="N148" s="255">
        <f t="shared" si="9"/>
        <v>0</v>
      </c>
      <c r="O148" s="255"/>
      <c r="P148" s="255"/>
      <c r="Q148" s="255"/>
      <c r="R148" s="131"/>
      <c r="T148" s="119"/>
      <c r="U148" s="116"/>
      <c r="V148" s="116"/>
      <c r="W148" s="120" t="e">
        <f>SUM(W149:W172)</f>
        <v>#REF!</v>
      </c>
      <c r="X148" s="116"/>
      <c r="Y148" s="120" t="e">
        <f>SUM(Y149:Y172)</f>
        <v>#REF!</v>
      </c>
      <c r="Z148" s="116"/>
      <c r="AA148" s="121" t="e">
        <f>SUM(AA149:AA172)</f>
        <v>#REF!</v>
      </c>
      <c r="AR148" s="122" t="s">
        <v>173</v>
      </c>
      <c r="AT148" s="123" t="s">
        <v>74</v>
      </c>
      <c r="AU148" s="123" t="s">
        <v>82</v>
      </c>
      <c r="AY148" s="122" t="s">
        <v>172</v>
      </c>
      <c r="BK148" s="124" t="e">
        <f>SUM(BK149:BK172)</f>
        <v>#REF!</v>
      </c>
    </row>
    <row r="149" spans="2:65" s="1" customFormat="1" ht="25.5" customHeight="1">
      <c r="B149" s="126"/>
      <c r="C149" s="127">
        <v>27</v>
      </c>
      <c r="D149" s="127"/>
      <c r="E149" s="147"/>
      <c r="F149" s="254" t="s">
        <v>216</v>
      </c>
      <c r="G149" s="254"/>
      <c r="H149" s="254"/>
      <c r="I149" s="254"/>
      <c r="J149" s="129" t="s">
        <v>125</v>
      </c>
      <c r="K149" s="130">
        <v>1</v>
      </c>
      <c r="L149" s="255"/>
      <c r="M149" s="255"/>
      <c r="N149" s="255">
        <f t="shared" si="9"/>
        <v>0</v>
      </c>
      <c r="O149" s="255"/>
      <c r="P149" s="255"/>
      <c r="Q149" s="255"/>
      <c r="R149" s="118"/>
      <c r="T149" s="132" t="s">
        <v>5</v>
      </c>
      <c r="U149" s="35" t="s">
        <v>37</v>
      </c>
      <c r="V149" s="137">
        <v>0.45</v>
      </c>
      <c r="W149" s="137">
        <f aca="true" t="shared" si="20" ref="W149:W165">V149*K152</f>
        <v>30.375</v>
      </c>
      <c r="X149" s="137">
        <v>0</v>
      </c>
      <c r="Y149" s="137">
        <f aca="true" t="shared" si="21" ref="Y149:Y165">X149*K152</f>
        <v>0</v>
      </c>
      <c r="Z149" s="137">
        <v>0</v>
      </c>
      <c r="AA149" s="138">
        <f aca="true" t="shared" si="22" ref="AA149:AA165">Z149*K152</f>
        <v>0</v>
      </c>
      <c r="AD149" s="9"/>
      <c r="AE149" s="9"/>
      <c r="AF149" s="9"/>
      <c r="AG149" s="9"/>
      <c r="AH149" s="143"/>
      <c r="AR149" s="17" t="s">
        <v>175</v>
      </c>
      <c r="AT149" s="17" t="s">
        <v>176</v>
      </c>
      <c r="AU149" s="17" t="s">
        <v>96</v>
      </c>
      <c r="AY149" s="17" t="s">
        <v>172</v>
      </c>
      <c r="BE149" s="136">
        <f aca="true" t="shared" si="23" ref="BE149:BE165">IF(U149="základní",N152,0)</f>
        <v>0</v>
      </c>
      <c r="BF149" s="136">
        <f aca="true" t="shared" si="24" ref="BF149:BF165">IF(U149="snížená",N152,0)</f>
        <v>0</v>
      </c>
      <c r="BG149" s="136">
        <f aca="true" t="shared" si="25" ref="BG149:BG165">IF(U149="zákl. přenesená",N152,0)</f>
        <v>0</v>
      </c>
      <c r="BH149" s="136">
        <f aca="true" t="shared" si="26" ref="BH149:BH165">IF(U149="sníž. přenesená",N152,0)</f>
        <v>0</v>
      </c>
      <c r="BI149" s="136">
        <f aca="true" t="shared" si="27" ref="BI149:BI165">IF(U149="nulová",N152,0)</f>
        <v>0</v>
      </c>
      <c r="BJ149" s="17" t="s">
        <v>82</v>
      </c>
      <c r="BK149" s="136">
        <f aca="true" t="shared" si="28" ref="BK149:BK165">ROUND(L152*K152,2)</f>
        <v>0</v>
      </c>
      <c r="BL149" s="17" t="s">
        <v>175</v>
      </c>
      <c r="BM149" s="17" t="s">
        <v>217</v>
      </c>
    </row>
    <row r="150" spans="2:65" s="1" customFormat="1" ht="25.5" customHeight="1">
      <c r="B150" s="126"/>
      <c r="C150" s="127">
        <v>28</v>
      </c>
      <c r="D150" s="127"/>
      <c r="E150" s="147"/>
      <c r="F150" s="254" t="s">
        <v>218</v>
      </c>
      <c r="G150" s="254"/>
      <c r="H150" s="254"/>
      <c r="I150" s="254"/>
      <c r="J150" s="129" t="s">
        <v>219</v>
      </c>
      <c r="K150" s="130">
        <v>1</v>
      </c>
      <c r="L150" s="255"/>
      <c r="M150" s="255"/>
      <c r="N150" s="255">
        <f t="shared" si="9"/>
        <v>0</v>
      </c>
      <c r="O150" s="255"/>
      <c r="P150" s="255"/>
      <c r="Q150" s="255"/>
      <c r="R150" s="131"/>
      <c r="T150" s="132" t="s">
        <v>5</v>
      </c>
      <c r="U150" s="35" t="s">
        <v>37</v>
      </c>
      <c r="V150" s="137">
        <v>0.49</v>
      </c>
      <c r="W150" s="137">
        <f t="shared" si="20"/>
        <v>15.435</v>
      </c>
      <c r="X150" s="137">
        <v>0</v>
      </c>
      <c r="Y150" s="137">
        <f t="shared" si="21"/>
        <v>0</v>
      </c>
      <c r="Z150" s="137">
        <v>0</v>
      </c>
      <c r="AA150" s="138">
        <f t="shared" si="22"/>
        <v>0</v>
      </c>
      <c r="AD150" s="9"/>
      <c r="AE150" s="9"/>
      <c r="AF150" s="9"/>
      <c r="AG150" s="9"/>
      <c r="AH150" s="143"/>
      <c r="AR150" s="17" t="s">
        <v>175</v>
      </c>
      <c r="AT150" s="17" t="s">
        <v>176</v>
      </c>
      <c r="AU150" s="17" t="s">
        <v>96</v>
      </c>
      <c r="AY150" s="17" t="s">
        <v>172</v>
      </c>
      <c r="BE150" s="136">
        <f t="shared" si="23"/>
        <v>0</v>
      </c>
      <c r="BF150" s="136">
        <f t="shared" si="24"/>
        <v>0</v>
      </c>
      <c r="BG150" s="136">
        <f t="shared" si="25"/>
        <v>0</v>
      </c>
      <c r="BH150" s="136">
        <f t="shared" si="26"/>
        <v>0</v>
      </c>
      <c r="BI150" s="136">
        <f t="shared" si="27"/>
        <v>0</v>
      </c>
      <c r="BJ150" s="17" t="s">
        <v>82</v>
      </c>
      <c r="BK150" s="136">
        <f t="shared" si="28"/>
        <v>0</v>
      </c>
      <c r="BL150" s="17" t="s">
        <v>175</v>
      </c>
      <c r="BM150" s="17" t="s">
        <v>220</v>
      </c>
    </row>
    <row r="151" spans="2:65" s="1" customFormat="1" ht="25.5" customHeight="1">
      <c r="B151" s="126"/>
      <c r="C151" s="116"/>
      <c r="D151" s="125" t="s">
        <v>221</v>
      </c>
      <c r="E151" s="125"/>
      <c r="F151" s="125"/>
      <c r="G151" s="125"/>
      <c r="H151" s="125"/>
      <c r="I151" s="125"/>
      <c r="J151" s="125"/>
      <c r="K151" s="125"/>
      <c r="L151" s="125"/>
      <c r="M151" s="125"/>
      <c r="N151" s="263">
        <f>SUM(N152:Q175)</f>
        <v>0</v>
      </c>
      <c r="O151" s="264"/>
      <c r="P151" s="264"/>
      <c r="Q151" s="264"/>
      <c r="R151" s="131"/>
      <c r="T151" s="132" t="s">
        <v>5</v>
      </c>
      <c r="U151" s="35" t="s">
        <v>37</v>
      </c>
      <c r="V151" s="137">
        <v>0.28</v>
      </c>
      <c r="W151" s="137">
        <f t="shared" si="20"/>
        <v>0.029400000000000003</v>
      </c>
      <c r="X151" s="137">
        <v>0</v>
      </c>
      <c r="Y151" s="137">
        <f t="shared" si="21"/>
        <v>0</v>
      </c>
      <c r="Z151" s="137">
        <v>0</v>
      </c>
      <c r="AA151" s="138">
        <f t="shared" si="22"/>
        <v>0</v>
      </c>
      <c r="AD151" s="9"/>
      <c r="AE151" s="9"/>
      <c r="AF151" s="9"/>
      <c r="AG151" s="9"/>
      <c r="AH151" s="143"/>
      <c r="AR151" s="17" t="s">
        <v>175</v>
      </c>
      <c r="AT151" s="17" t="s">
        <v>176</v>
      </c>
      <c r="AU151" s="17" t="s">
        <v>96</v>
      </c>
      <c r="AY151" s="17" t="s">
        <v>172</v>
      </c>
      <c r="BE151" s="136">
        <f t="shared" si="23"/>
        <v>0</v>
      </c>
      <c r="BF151" s="136">
        <f t="shared" si="24"/>
        <v>0</v>
      </c>
      <c r="BG151" s="136">
        <f t="shared" si="25"/>
        <v>0</v>
      </c>
      <c r="BH151" s="136">
        <f t="shared" si="26"/>
        <v>0</v>
      </c>
      <c r="BI151" s="136">
        <f t="shared" si="27"/>
        <v>0</v>
      </c>
      <c r="BJ151" s="17" t="s">
        <v>82</v>
      </c>
      <c r="BK151" s="136">
        <f t="shared" si="28"/>
        <v>0</v>
      </c>
      <c r="BL151" s="17" t="s">
        <v>175</v>
      </c>
      <c r="BM151" s="17" t="s">
        <v>222</v>
      </c>
    </row>
    <row r="152" spans="2:65" s="1" customFormat="1" ht="25.5" customHeight="1">
      <c r="B152" s="126"/>
      <c r="C152" s="127">
        <v>29</v>
      </c>
      <c r="D152" s="127"/>
      <c r="E152" s="128"/>
      <c r="F152" s="254" t="s">
        <v>223</v>
      </c>
      <c r="G152" s="254"/>
      <c r="H152" s="254"/>
      <c r="I152" s="254"/>
      <c r="J152" s="129" t="s">
        <v>224</v>
      </c>
      <c r="K152" s="130">
        <v>67.5</v>
      </c>
      <c r="L152" s="255"/>
      <c r="M152" s="255"/>
      <c r="N152" s="255">
        <f>K152*L152</f>
        <v>0</v>
      </c>
      <c r="O152" s="255"/>
      <c r="P152" s="255"/>
      <c r="Q152" s="255"/>
      <c r="R152" s="131"/>
      <c r="T152" s="132" t="s">
        <v>5</v>
      </c>
      <c r="U152" s="35" t="s">
        <v>37</v>
      </c>
      <c r="V152" s="137">
        <v>0.659</v>
      </c>
      <c r="W152" s="137">
        <f t="shared" si="20"/>
        <v>11.862</v>
      </c>
      <c r="X152" s="137">
        <v>5E-05</v>
      </c>
      <c r="Y152" s="137">
        <f t="shared" si="21"/>
        <v>0.0009000000000000001</v>
      </c>
      <c r="Z152" s="137">
        <v>0</v>
      </c>
      <c r="AA152" s="138">
        <f t="shared" si="22"/>
        <v>0</v>
      </c>
      <c r="AD152" s="9"/>
      <c r="AE152" s="9"/>
      <c r="AF152" s="9"/>
      <c r="AG152" s="9"/>
      <c r="AH152" s="143"/>
      <c r="AR152" s="17" t="s">
        <v>175</v>
      </c>
      <c r="AT152" s="17" t="s">
        <v>176</v>
      </c>
      <c r="AU152" s="17" t="s">
        <v>96</v>
      </c>
      <c r="AY152" s="17" t="s">
        <v>172</v>
      </c>
      <c r="BE152" s="136">
        <f t="shared" si="23"/>
        <v>0</v>
      </c>
      <c r="BF152" s="136">
        <f t="shared" si="24"/>
        <v>0</v>
      </c>
      <c r="BG152" s="136">
        <f t="shared" si="25"/>
        <v>0</v>
      </c>
      <c r="BH152" s="136">
        <f t="shared" si="26"/>
        <v>0</v>
      </c>
      <c r="BI152" s="136">
        <f t="shared" si="27"/>
        <v>0</v>
      </c>
      <c r="BJ152" s="17" t="s">
        <v>82</v>
      </c>
      <c r="BK152" s="136">
        <f t="shared" si="28"/>
        <v>0</v>
      </c>
      <c r="BL152" s="17" t="s">
        <v>175</v>
      </c>
      <c r="BM152" s="17" t="s">
        <v>225</v>
      </c>
    </row>
    <row r="153" spans="2:65" s="1" customFormat="1" ht="25.5" customHeight="1">
      <c r="B153" s="126"/>
      <c r="C153" s="127">
        <v>30</v>
      </c>
      <c r="D153" s="127"/>
      <c r="E153" s="128"/>
      <c r="F153" s="254" t="s">
        <v>226</v>
      </c>
      <c r="G153" s="254"/>
      <c r="H153" s="254"/>
      <c r="I153" s="254"/>
      <c r="J153" s="129" t="s">
        <v>227</v>
      </c>
      <c r="K153" s="130">
        <v>31.5</v>
      </c>
      <c r="L153" s="255"/>
      <c r="M153" s="255"/>
      <c r="N153" s="255">
        <f aca="true" t="shared" si="29" ref="N153:N175">K153*L153</f>
        <v>0</v>
      </c>
      <c r="O153" s="255"/>
      <c r="P153" s="255"/>
      <c r="Q153" s="255"/>
      <c r="R153" s="131"/>
      <c r="T153" s="132" t="s">
        <v>5</v>
      </c>
      <c r="U153" s="35" t="s">
        <v>37</v>
      </c>
      <c r="V153" s="137">
        <v>6.436</v>
      </c>
      <c r="W153" s="137">
        <f t="shared" si="20"/>
        <v>434.43</v>
      </c>
      <c r="X153" s="137">
        <v>0</v>
      </c>
      <c r="Y153" s="137">
        <f t="shared" si="21"/>
        <v>0</v>
      </c>
      <c r="Z153" s="137">
        <v>0</v>
      </c>
      <c r="AA153" s="138">
        <f t="shared" si="22"/>
        <v>0</v>
      </c>
      <c r="AD153" s="9"/>
      <c r="AE153" s="9"/>
      <c r="AF153" s="9"/>
      <c r="AG153" s="9"/>
      <c r="AH153" s="143"/>
      <c r="AR153" s="17" t="s">
        <v>175</v>
      </c>
      <c r="AT153" s="17" t="s">
        <v>176</v>
      </c>
      <c r="AU153" s="17" t="s">
        <v>96</v>
      </c>
      <c r="AY153" s="17" t="s">
        <v>172</v>
      </c>
      <c r="BE153" s="136">
        <f t="shared" si="23"/>
        <v>0</v>
      </c>
      <c r="BF153" s="136">
        <f t="shared" si="24"/>
        <v>0</v>
      </c>
      <c r="BG153" s="136">
        <f t="shared" si="25"/>
        <v>0</v>
      </c>
      <c r="BH153" s="136">
        <f t="shared" si="26"/>
        <v>0</v>
      </c>
      <c r="BI153" s="136">
        <f t="shared" si="27"/>
        <v>0</v>
      </c>
      <c r="BJ153" s="17" t="s">
        <v>82</v>
      </c>
      <c r="BK153" s="136">
        <f t="shared" si="28"/>
        <v>0</v>
      </c>
      <c r="BL153" s="17" t="s">
        <v>175</v>
      </c>
      <c r="BM153" s="17" t="s">
        <v>228</v>
      </c>
    </row>
    <row r="154" spans="2:65" s="1" customFormat="1" ht="25.5" customHeight="1">
      <c r="B154" s="126"/>
      <c r="C154" s="127">
        <v>31</v>
      </c>
      <c r="D154" s="127"/>
      <c r="E154" s="128"/>
      <c r="F154" s="254" t="s">
        <v>229</v>
      </c>
      <c r="G154" s="254"/>
      <c r="H154" s="254"/>
      <c r="I154" s="254"/>
      <c r="J154" s="129" t="s">
        <v>230</v>
      </c>
      <c r="K154" s="130">
        <v>0.105</v>
      </c>
      <c r="L154" s="255"/>
      <c r="M154" s="255"/>
      <c r="N154" s="255">
        <f t="shared" si="29"/>
        <v>0</v>
      </c>
      <c r="O154" s="255"/>
      <c r="P154" s="255"/>
      <c r="Q154" s="255"/>
      <c r="R154" s="131"/>
      <c r="T154" s="132" t="s">
        <v>5</v>
      </c>
      <c r="U154" s="35" t="s">
        <v>37</v>
      </c>
      <c r="V154" s="137">
        <v>2.154</v>
      </c>
      <c r="W154" s="137">
        <f t="shared" si="20"/>
        <v>193.85999999999999</v>
      </c>
      <c r="X154" s="137">
        <v>0</v>
      </c>
      <c r="Y154" s="137">
        <f t="shared" si="21"/>
        <v>0</v>
      </c>
      <c r="Z154" s="137">
        <v>0</v>
      </c>
      <c r="AA154" s="138">
        <f t="shared" si="22"/>
        <v>0</v>
      </c>
      <c r="AD154" s="9"/>
      <c r="AE154" s="9"/>
      <c r="AF154" s="9"/>
      <c r="AG154" s="9"/>
      <c r="AH154" s="143"/>
      <c r="AR154" s="17" t="s">
        <v>175</v>
      </c>
      <c r="AT154" s="17" t="s">
        <v>176</v>
      </c>
      <c r="AU154" s="17" t="s">
        <v>96</v>
      </c>
      <c r="AY154" s="17" t="s">
        <v>172</v>
      </c>
      <c r="BE154" s="136">
        <f t="shared" si="23"/>
        <v>0</v>
      </c>
      <c r="BF154" s="136">
        <f t="shared" si="24"/>
        <v>0</v>
      </c>
      <c r="BG154" s="136">
        <f t="shared" si="25"/>
        <v>0</v>
      </c>
      <c r="BH154" s="136">
        <f t="shared" si="26"/>
        <v>0</v>
      </c>
      <c r="BI154" s="136">
        <f t="shared" si="27"/>
        <v>0</v>
      </c>
      <c r="BJ154" s="17" t="s">
        <v>82</v>
      </c>
      <c r="BK154" s="136">
        <f t="shared" si="28"/>
        <v>0</v>
      </c>
      <c r="BL154" s="17" t="s">
        <v>175</v>
      </c>
      <c r="BM154" s="17" t="s">
        <v>231</v>
      </c>
    </row>
    <row r="155" spans="2:65" s="1" customFormat="1" ht="38.25" customHeight="1">
      <c r="B155" s="126"/>
      <c r="C155" s="127">
        <v>32</v>
      </c>
      <c r="D155" s="127"/>
      <c r="E155" s="128"/>
      <c r="F155" s="253" t="s">
        <v>232</v>
      </c>
      <c r="G155" s="254"/>
      <c r="H155" s="254"/>
      <c r="I155" s="254"/>
      <c r="J155" s="129" t="s">
        <v>227</v>
      </c>
      <c r="K155" s="130">
        <v>18</v>
      </c>
      <c r="L155" s="255"/>
      <c r="M155" s="255"/>
      <c r="N155" s="255">
        <f t="shared" si="29"/>
        <v>0</v>
      </c>
      <c r="O155" s="255"/>
      <c r="P155" s="255"/>
      <c r="Q155" s="255"/>
      <c r="R155" s="131"/>
      <c r="T155" s="132" t="s">
        <v>5</v>
      </c>
      <c r="U155" s="35" t="s">
        <v>37</v>
      </c>
      <c r="V155" s="137">
        <v>2.958</v>
      </c>
      <c r="W155" s="137">
        <f t="shared" si="20"/>
        <v>41.412000000000006</v>
      </c>
      <c r="X155" s="137">
        <v>0</v>
      </c>
      <c r="Y155" s="137">
        <f t="shared" si="21"/>
        <v>0</v>
      </c>
      <c r="Z155" s="137">
        <v>0</v>
      </c>
      <c r="AA155" s="138">
        <f t="shared" si="22"/>
        <v>0</v>
      </c>
      <c r="AD155" s="9"/>
      <c r="AE155" s="9"/>
      <c r="AF155" s="9"/>
      <c r="AG155" s="9"/>
      <c r="AH155" s="143"/>
      <c r="AR155" s="17" t="s">
        <v>175</v>
      </c>
      <c r="AT155" s="17" t="s">
        <v>176</v>
      </c>
      <c r="AU155" s="17" t="s">
        <v>96</v>
      </c>
      <c r="AY155" s="17" t="s">
        <v>172</v>
      </c>
      <c r="BE155" s="136">
        <f t="shared" si="23"/>
        <v>0</v>
      </c>
      <c r="BF155" s="136">
        <f t="shared" si="24"/>
        <v>0</v>
      </c>
      <c r="BG155" s="136">
        <f t="shared" si="25"/>
        <v>0</v>
      </c>
      <c r="BH155" s="136">
        <f t="shared" si="26"/>
        <v>0</v>
      </c>
      <c r="BI155" s="136">
        <f t="shared" si="27"/>
        <v>0</v>
      </c>
      <c r="BJ155" s="17" t="s">
        <v>82</v>
      </c>
      <c r="BK155" s="136">
        <f t="shared" si="28"/>
        <v>0</v>
      </c>
      <c r="BL155" s="17" t="s">
        <v>175</v>
      </c>
      <c r="BM155" s="17" t="s">
        <v>233</v>
      </c>
    </row>
    <row r="156" spans="2:65" s="1" customFormat="1" ht="38.25" customHeight="1">
      <c r="B156" s="126"/>
      <c r="C156" s="127">
        <v>33</v>
      </c>
      <c r="D156" s="127"/>
      <c r="E156" s="128"/>
      <c r="F156" s="254" t="s">
        <v>234</v>
      </c>
      <c r="G156" s="254"/>
      <c r="H156" s="254"/>
      <c r="I156" s="254"/>
      <c r="J156" s="129" t="s">
        <v>224</v>
      </c>
      <c r="K156" s="130">
        <v>67.5</v>
      </c>
      <c r="L156" s="255"/>
      <c r="M156" s="255"/>
      <c r="N156" s="255">
        <f t="shared" si="29"/>
        <v>0</v>
      </c>
      <c r="O156" s="255"/>
      <c r="P156" s="255"/>
      <c r="Q156" s="255"/>
      <c r="R156" s="131"/>
      <c r="T156" s="132" t="s">
        <v>5</v>
      </c>
      <c r="U156" s="35" t="s">
        <v>37</v>
      </c>
      <c r="V156" s="137">
        <v>4.068</v>
      </c>
      <c r="W156" s="137">
        <f t="shared" si="20"/>
        <v>427.14</v>
      </c>
      <c r="X156" s="137">
        <v>0</v>
      </c>
      <c r="Y156" s="137">
        <f t="shared" si="21"/>
        <v>0</v>
      </c>
      <c r="Z156" s="137">
        <v>0</v>
      </c>
      <c r="AA156" s="138">
        <f t="shared" si="22"/>
        <v>0</v>
      </c>
      <c r="AD156" s="9"/>
      <c r="AE156" s="9"/>
      <c r="AF156" s="9"/>
      <c r="AG156" s="9"/>
      <c r="AH156" s="143"/>
      <c r="AR156" s="17" t="s">
        <v>175</v>
      </c>
      <c r="AT156" s="17" t="s">
        <v>176</v>
      </c>
      <c r="AU156" s="17" t="s">
        <v>96</v>
      </c>
      <c r="AY156" s="17" t="s">
        <v>172</v>
      </c>
      <c r="BE156" s="136">
        <f t="shared" si="23"/>
        <v>0</v>
      </c>
      <c r="BF156" s="136">
        <f t="shared" si="24"/>
        <v>0</v>
      </c>
      <c r="BG156" s="136">
        <f t="shared" si="25"/>
        <v>0</v>
      </c>
      <c r="BH156" s="136">
        <f t="shared" si="26"/>
        <v>0</v>
      </c>
      <c r="BI156" s="136">
        <f t="shared" si="27"/>
        <v>0</v>
      </c>
      <c r="BJ156" s="17" t="s">
        <v>82</v>
      </c>
      <c r="BK156" s="136">
        <f t="shared" si="28"/>
        <v>0</v>
      </c>
      <c r="BL156" s="17" t="s">
        <v>175</v>
      </c>
      <c r="BM156" s="17" t="s">
        <v>235</v>
      </c>
    </row>
    <row r="157" spans="2:65" s="1" customFormat="1" ht="25.5" customHeight="1">
      <c r="B157" s="126"/>
      <c r="C157" s="127">
        <v>34</v>
      </c>
      <c r="D157" s="127"/>
      <c r="E157" s="128"/>
      <c r="F157" s="254" t="s">
        <v>236</v>
      </c>
      <c r="G157" s="254"/>
      <c r="H157" s="254"/>
      <c r="I157" s="254"/>
      <c r="J157" s="129" t="s">
        <v>123</v>
      </c>
      <c r="K157" s="130">
        <v>90</v>
      </c>
      <c r="L157" s="255"/>
      <c r="M157" s="255"/>
      <c r="N157" s="255">
        <f t="shared" si="29"/>
        <v>0</v>
      </c>
      <c r="O157" s="255"/>
      <c r="P157" s="255"/>
      <c r="Q157" s="255"/>
      <c r="R157" s="131"/>
      <c r="T157" s="132" t="s">
        <v>5</v>
      </c>
      <c r="U157" s="35" t="s">
        <v>37</v>
      </c>
      <c r="V157" s="137">
        <v>0.019</v>
      </c>
      <c r="W157" s="137">
        <f t="shared" si="20"/>
        <v>7.9799999999999995</v>
      </c>
      <c r="X157" s="137">
        <v>0.0038</v>
      </c>
      <c r="Y157" s="137">
        <f t="shared" si="21"/>
        <v>1.596</v>
      </c>
      <c r="Z157" s="137">
        <v>0</v>
      </c>
      <c r="AA157" s="138">
        <f t="shared" si="22"/>
        <v>0</v>
      </c>
      <c r="AD157" s="9"/>
      <c r="AE157" s="9"/>
      <c r="AF157" s="9"/>
      <c r="AG157" s="9"/>
      <c r="AH157" s="143"/>
      <c r="AR157" s="17" t="s">
        <v>175</v>
      </c>
      <c r="AT157" s="17" t="s">
        <v>176</v>
      </c>
      <c r="AU157" s="17" t="s">
        <v>96</v>
      </c>
      <c r="AY157" s="17" t="s">
        <v>172</v>
      </c>
      <c r="BE157" s="136">
        <f t="shared" si="23"/>
        <v>0</v>
      </c>
      <c r="BF157" s="136">
        <f t="shared" si="24"/>
        <v>0</v>
      </c>
      <c r="BG157" s="136">
        <f t="shared" si="25"/>
        <v>0</v>
      </c>
      <c r="BH157" s="136">
        <f t="shared" si="26"/>
        <v>0</v>
      </c>
      <c r="BI157" s="136">
        <f t="shared" si="27"/>
        <v>0</v>
      </c>
      <c r="BJ157" s="17" t="s">
        <v>82</v>
      </c>
      <c r="BK157" s="136">
        <f t="shared" si="28"/>
        <v>0</v>
      </c>
      <c r="BL157" s="17" t="s">
        <v>175</v>
      </c>
      <c r="BM157" s="17" t="s">
        <v>237</v>
      </c>
    </row>
    <row r="158" spans="2:65" s="1" customFormat="1" ht="25.5" customHeight="1">
      <c r="B158" s="126"/>
      <c r="C158" s="127">
        <v>35</v>
      </c>
      <c r="D158" s="127"/>
      <c r="E158" s="128"/>
      <c r="F158" s="254" t="s">
        <v>238</v>
      </c>
      <c r="G158" s="254"/>
      <c r="H158" s="254"/>
      <c r="I158" s="254"/>
      <c r="J158" s="129" t="s">
        <v>123</v>
      </c>
      <c r="K158" s="130">
        <v>14</v>
      </c>
      <c r="L158" s="255"/>
      <c r="M158" s="255"/>
      <c r="N158" s="255">
        <f t="shared" si="29"/>
        <v>0</v>
      </c>
      <c r="O158" s="255"/>
      <c r="P158" s="255"/>
      <c r="Q158" s="255"/>
      <c r="R158" s="131"/>
      <c r="T158" s="132" t="s">
        <v>5</v>
      </c>
      <c r="U158" s="35" t="s">
        <v>37</v>
      </c>
      <c r="V158" s="137">
        <v>0.019</v>
      </c>
      <c r="W158" s="137">
        <f t="shared" si="20"/>
        <v>7.9799999999999995</v>
      </c>
      <c r="X158" s="137">
        <v>0.0076</v>
      </c>
      <c r="Y158" s="137">
        <f t="shared" si="21"/>
        <v>3.192</v>
      </c>
      <c r="Z158" s="137">
        <v>0</v>
      </c>
      <c r="AA158" s="138">
        <f t="shared" si="22"/>
        <v>0</v>
      </c>
      <c r="AD158" s="9"/>
      <c r="AE158" s="9"/>
      <c r="AF158" s="9"/>
      <c r="AG158" s="9"/>
      <c r="AH158" s="143"/>
      <c r="AR158" s="17" t="s">
        <v>175</v>
      </c>
      <c r="AT158" s="17" t="s">
        <v>176</v>
      </c>
      <c r="AU158" s="17" t="s">
        <v>96</v>
      </c>
      <c r="AY158" s="17" t="s">
        <v>172</v>
      </c>
      <c r="BE158" s="136">
        <f t="shared" si="23"/>
        <v>0</v>
      </c>
      <c r="BF158" s="136">
        <f t="shared" si="24"/>
        <v>0</v>
      </c>
      <c r="BG158" s="136">
        <f t="shared" si="25"/>
        <v>0</v>
      </c>
      <c r="BH158" s="136">
        <f t="shared" si="26"/>
        <v>0</v>
      </c>
      <c r="BI158" s="136">
        <f t="shared" si="27"/>
        <v>0</v>
      </c>
      <c r="BJ158" s="17" t="s">
        <v>82</v>
      </c>
      <c r="BK158" s="136">
        <f t="shared" si="28"/>
        <v>0</v>
      </c>
      <c r="BL158" s="17" t="s">
        <v>175</v>
      </c>
      <c r="BM158" s="17" t="s">
        <v>239</v>
      </c>
    </row>
    <row r="159" spans="2:65" s="1" customFormat="1" ht="25.5" customHeight="1">
      <c r="B159" s="126"/>
      <c r="C159" s="127">
        <v>36</v>
      </c>
      <c r="D159" s="127"/>
      <c r="E159" s="128"/>
      <c r="F159" s="254" t="s">
        <v>240</v>
      </c>
      <c r="G159" s="254"/>
      <c r="H159" s="254"/>
      <c r="I159" s="254"/>
      <c r="J159" s="129" t="s">
        <v>123</v>
      </c>
      <c r="K159" s="130">
        <v>105</v>
      </c>
      <c r="L159" s="255"/>
      <c r="M159" s="255"/>
      <c r="N159" s="255">
        <f t="shared" si="29"/>
        <v>0</v>
      </c>
      <c r="O159" s="255"/>
      <c r="P159" s="255"/>
      <c r="Q159" s="255"/>
      <c r="R159" s="131"/>
      <c r="T159" s="132" t="s">
        <v>5</v>
      </c>
      <c r="U159" s="35" t="s">
        <v>37</v>
      </c>
      <c r="V159" s="137">
        <v>0.019</v>
      </c>
      <c r="W159" s="137">
        <f t="shared" si="20"/>
        <v>1.9949999999999999</v>
      </c>
      <c r="X159" s="137">
        <v>0.0019</v>
      </c>
      <c r="Y159" s="137">
        <f t="shared" si="21"/>
        <v>0.1995</v>
      </c>
      <c r="Z159" s="137">
        <v>0</v>
      </c>
      <c r="AA159" s="138">
        <f t="shared" si="22"/>
        <v>0</v>
      </c>
      <c r="AD159" s="9"/>
      <c r="AE159" s="9"/>
      <c r="AF159" s="9"/>
      <c r="AG159" s="9"/>
      <c r="AH159" s="143"/>
      <c r="AR159" s="17" t="s">
        <v>175</v>
      </c>
      <c r="AT159" s="17" t="s">
        <v>176</v>
      </c>
      <c r="AU159" s="17" t="s">
        <v>96</v>
      </c>
      <c r="AY159" s="17" t="s">
        <v>172</v>
      </c>
      <c r="BE159" s="136">
        <f t="shared" si="23"/>
        <v>0</v>
      </c>
      <c r="BF159" s="136">
        <f t="shared" si="24"/>
        <v>0</v>
      </c>
      <c r="BG159" s="136">
        <f t="shared" si="25"/>
        <v>0</v>
      </c>
      <c r="BH159" s="136">
        <f t="shared" si="26"/>
        <v>0</v>
      </c>
      <c r="BI159" s="136">
        <f t="shared" si="27"/>
        <v>0</v>
      </c>
      <c r="BJ159" s="17" t="s">
        <v>82</v>
      </c>
      <c r="BK159" s="136">
        <f t="shared" si="28"/>
        <v>0</v>
      </c>
      <c r="BL159" s="17" t="s">
        <v>175</v>
      </c>
      <c r="BM159" s="17" t="s">
        <v>241</v>
      </c>
    </row>
    <row r="160" spans="2:65" s="1" customFormat="1" ht="25.5" customHeight="1">
      <c r="B160" s="126"/>
      <c r="C160" s="127">
        <v>37</v>
      </c>
      <c r="D160" s="127"/>
      <c r="E160" s="128"/>
      <c r="F160" s="253" t="s">
        <v>242</v>
      </c>
      <c r="G160" s="254"/>
      <c r="H160" s="254"/>
      <c r="I160" s="254"/>
      <c r="J160" s="129" t="s">
        <v>123</v>
      </c>
      <c r="K160" s="130">
        <v>420</v>
      </c>
      <c r="L160" s="255"/>
      <c r="M160" s="255"/>
      <c r="N160" s="255">
        <f t="shared" si="29"/>
        <v>0</v>
      </c>
      <c r="O160" s="255"/>
      <c r="P160" s="255"/>
      <c r="Q160" s="255"/>
      <c r="R160" s="131"/>
      <c r="T160" s="132" t="s">
        <v>5</v>
      </c>
      <c r="U160" s="35" t="s">
        <v>37</v>
      </c>
      <c r="V160" s="137">
        <v>0.075</v>
      </c>
      <c r="W160" s="137">
        <f t="shared" si="20"/>
        <v>2.3625</v>
      </c>
      <c r="X160" s="137">
        <v>0</v>
      </c>
      <c r="Y160" s="137">
        <f t="shared" si="21"/>
        <v>0</v>
      </c>
      <c r="Z160" s="137">
        <v>0</v>
      </c>
      <c r="AA160" s="138">
        <f t="shared" si="22"/>
        <v>0</v>
      </c>
      <c r="AD160" s="9"/>
      <c r="AE160" s="9"/>
      <c r="AF160" s="9"/>
      <c r="AG160" s="9"/>
      <c r="AH160" s="143"/>
      <c r="AR160" s="17" t="s">
        <v>175</v>
      </c>
      <c r="AT160" s="17" t="s">
        <v>176</v>
      </c>
      <c r="AU160" s="17" t="s">
        <v>96</v>
      </c>
      <c r="AY160" s="17" t="s">
        <v>172</v>
      </c>
      <c r="BE160" s="136">
        <f t="shared" si="23"/>
        <v>0</v>
      </c>
      <c r="BF160" s="136">
        <f t="shared" si="24"/>
        <v>0</v>
      </c>
      <c r="BG160" s="136">
        <f t="shared" si="25"/>
        <v>0</v>
      </c>
      <c r="BH160" s="136">
        <f t="shared" si="26"/>
        <v>0</v>
      </c>
      <c r="BI160" s="136">
        <f t="shared" si="27"/>
        <v>0</v>
      </c>
      <c r="BJ160" s="17" t="s">
        <v>82</v>
      </c>
      <c r="BK160" s="136">
        <f t="shared" si="28"/>
        <v>0</v>
      </c>
      <c r="BL160" s="17" t="s">
        <v>175</v>
      </c>
      <c r="BM160" s="17" t="s">
        <v>243</v>
      </c>
    </row>
    <row r="161" spans="2:65" s="1" customFormat="1" ht="16.5" customHeight="1">
      <c r="B161" s="126"/>
      <c r="C161" s="127">
        <v>38</v>
      </c>
      <c r="D161" s="127"/>
      <c r="E161" s="128"/>
      <c r="F161" s="254" t="s">
        <v>244</v>
      </c>
      <c r="G161" s="254"/>
      <c r="H161" s="254"/>
      <c r="I161" s="254"/>
      <c r="J161" s="129" t="s">
        <v>123</v>
      </c>
      <c r="K161" s="130">
        <v>420</v>
      </c>
      <c r="L161" s="255"/>
      <c r="M161" s="255"/>
      <c r="N161" s="255">
        <f t="shared" si="29"/>
        <v>0</v>
      </c>
      <c r="O161" s="255"/>
      <c r="P161" s="255"/>
      <c r="Q161" s="255"/>
      <c r="R161" s="131"/>
      <c r="T161" s="132" t="s">
        <v>5</v>
      </c>
      <c r="U161" s="35" t="s">
        <v>37</v>
      </c>
      <c r="V161" s="137">
        <v>0</v>
      </c>
      <c r="W161" s="137">
        <f t="shared" si="20"/>
        <v>0</v>
      </c>
      <c r="X161" s="137">
        <v>0</v>
      </c>
      <c r="Y161" s="137">
        <f t="shared" si="21"/>
        <v>0</v>
      </c>
      <c r="Z161" s="137">
        <v>0</v>
      </c>
      <c r="AA161" s="138">
        <f t="shared" si="22"/>
        <v>0</v>
      </c>
      <c r="AD161" s="9"/>
      <c r="AE161" s="9"/>
      <c r="AF161" s="9"/>
      <c r="AG161" s="9"/>
      <c r="AH161" s="143"/>
      <c r="AR161" s="17" t="s">
        <v>178</v>
      </c>
      <c r="AT161" s="17" t="s">
        <v>179</v>
      </c>
      <c r="AU161" s="17" t="s">
        <v>96</v>
      </c>
      <c r="AY161" s="17" t="s">
        <v>172</v>
      </c>
      <c r="BE161" s="136">
        <f t="shared" si="23"/>
        <v>0</v>
      </c>
      <c r="BF161" s="136">
        <f t="shared" si="24"/>
        <v>0</v>
      </c>
      <c r="BG161" s="136">
        <f t="shared" si="25"/>
        <v>0</v>
      </c>
      <c r="BH161" s="136">
        <f t="shared" si="26"/>
        <v>0</v>
      </c>
      <c r="BI161" s="136">
        <f t="shared" si="27"/>
        <v>0</v>
      </c>
      <c r="BJ161" s="17" t="s">
        <v>82</v>
      </c>
      <c r="BK161" s="136">
        <f t="shared" si="28"/>
        <v>0</v>
      </c>
      <c r="BL161" s="17" t="s">
        <v>175</v>
      </c>
      <c r="BM161" s="17" t="s">
        <v>245</v>
      </c>
    </row>
    <row r="162" spans="2:65" s="1" customFormat="1" ht="16.5" customHeight="1">
      <c r="B162" s="126"/>
      <c r="C162" s="127">
        <v>39</v>
      </c>
      <c r="D162" s="127"/>
      <c r="E162" s="128"/>
      <c r="F162" s="254" t="s">
        <v>246</v>
      </c>
      <c r="G162" s="254"/>
      <c r="H162" s="254"/>
      <c r="I162" s="254"/>
      <c r="J162" s="129" t="s">
        <v>123</v>
      </c>
      <c r="K162" s="130">
        <v>105</v>
      </c>
      <c r="L162" s="255"/>
      <c r="M162" s="255"/>
      <c r="N162" s="255">
        <f t="shared" si="29"/>
        <v>0</v>
      </c>
      <c r="O162" s="255"/>
      <c r="P162" s="255"/>
      <c r="Q162" s="255"/>
      <c r="R162" s="131"/>
      <c r="T162" s="132" t="s">
        <v>5</v>
      </c>
      <c r="U162" s="35" t="s">
        <v>37</v>
      </c>
      <c r="V162" s="137">
        <v>0</v>
      </c>
      <c r="W162" s="137">
        <f t="shared" si="20"/>
        <v>0</v>
      </c>
      <c r="X162" s="137">
        <v>0</v>
      </c>
      <c r="Y162" s="137">
        <f t="shared" si="21"/>
        <v>0</v>
      </c>
      <c r="Z162" s="137">
        <v>0</v>
      </c>
      <c r="AA162" s="138">
        <f t="shared" si="22"/>
        <v>0</v>
      </c>
      <c r="AD162" s="9"/>
      <c r="AE162" s="9"/>
      <c r="AF162" s="9"/>
      <c r="AG162" s="9"/>
      <c r="AH162" s="143"/>
      <c r="AR162" s="17" t="s">
        <v>178</v>
      </c>
      <c r="AT162" s="17" t="s">
        <v>179</v>
      </c>
      <c r="AU162" s="17" t="s">
        <v>96</v>
      </c>
      <c r="AY162" s="17" t="s">
        <v>172</v>
      </c>
      <c r="BE162" s="136">
        <f t="shared" si="23"/>
        <v>0</v>
      </c>
      <c r="BF162" s="136">
        <f t="shared" si="24"/>
        <v>0</v>
      </c>
      <c r="BG162" s="136">
        <f t="shared" si="25"/>
        <v>0</v>
      </c>
      <c r="BH162" s="136">
        <f t="shared" si="26"/>
        <v>0</v>
      </c>
      <c r="BI162" s="136">
        <f t="shared" si="27"/>
        <v>0</v>
      </c>
      <c r="BJ162" s="17" t="s">
        <v>82</v>
      </c>
      <c r="BK162" s="136">
        <f t="shared" si="28"/>
        <v>0</v>
      </c>
      <c r="BL162" s="17" t="s">
        <v>175</v>
      </c>
      <c r="BM162" s="17" t="s">
        <v>247</v>
      </c>
    </row>
    <row r="163" spans="2:65" s="1" customFormat="1" ht="25.5" customHeight="1">
      <c r="B163" s="126"/>
      <c r="C163" s="127">
        <v>40</v>
      </c>
      <c r="D163" s="127"/>
      <c r="E163" s="128"/>
      <c r="F163" s="254" t="s">
        <v>248</v>
      </c>
      <c r="G163" s="254"/>
      <c r="H163" s="254"/>
      <c r="I163" s="254"/>
      <c r="J163" s="129" t="s">
        <v>227</v>
      </c>
      <c r="K163" s="130">
        <v>31.5</v>
      </c>
      <c r="L163" s="255"/>
      <c r="M163" s="255"/>
      <c r="N163" s="255">
        <f t="shared" si="29"/>
        <v>0</v>
      </c>
      <c r="O163" s="255"/>
      <c r="P163" s="255"/>
      <c r="Q163" s="255"/>
      <c r="R163" s="131"/>
      <c r="T163" s="132" t="s">
        <v>5</v>
      </c>
      <c r="U163" s="35" t="s">
        <v>37</v>
      </c>
      <c r="V163" s="137">
        <v>0.114</v>
      </c>
      <c r="W163" s="137">
        <f t="shared" si="20"/>
        <v>3.0780000000000003</v>
      </c>
      <c r="X163" s="137">
        <v>0</v>
      </c>
      <c r="Y163" s="137">
        <f t="shared" si="21"/>
        <v>0</v>
      </c>
      <c r="Z163" s="137">
        <v>0</v>
      </c>
      <c r="AA163" s="138">
        <f t="shared" si="22"/>
        <v>0</v>
      </c>
      <c r="AD163" s="9"/>
      <c r="AE163" s="9"/>
      <c r="AF163" s="9"/>
      <c r="AG163" s="9"/>
      <c r="AH163" s="143"/>
      <c r="AR163" s="17" t="s">
        <v>175</v>
      </c>
      <c r="AT163" s="17" t="s">
        <v>176</v>
      </c>
      <c r="AU163" s="17" t="s">
        <v>96</v>
      </c>
      <c r="AY163" s="17" t="s">
        <v>172</v>
      </c>
      <c r="BE163" s="136">
        <f t="shared" si="23"/>
        <v>0</v>
      </c>
      <c r="BF163" s="136">
        <f t="shared" si="24"/>
        <v>0</v>
      </c>
      <c r="BG163" s="136">
        <f t="shared" si="25"/>
        <v>0</v>
      </c>
      <c r="BH163" s="136">
        <f t="shared" si="26"/>
        <v>0</v>
      </c>
      <c r="BI163" s="136">
        <f t="shared" si="27"/>
        <v>0</v>
      </c>
      <c r="BJ163" s="17" t="s">
        <v>82</v>
      </c>
      <c r="BK163" s="136">
        <f t="shared" si="28"/>
        <v>0</v>
      </c>
      <c r="BL163" s="17" t="s">
        <v>175</v>
      </c>
      <c r="BM163" s="17" t="s">
        <v>249</v>
      </c>
    </row>
    <row r="164" spans="2:65" s="1" customFormat="1" ht="38.25" customHeight="1">
      <c r="B164" s="126"/>
      <c r="C164" s="127">
        <v>41</v>
      </c>
      <c r="D164" s="127"/>
      <c r="E164" s="128"/>
      <c r="F164" s="254" t="s">
        <v>250</v>
      </c>
      <c r="G164" s="254"/>
      <c r="H164" s="254"/>
      <c r="I164" s="254"/>
      <c r="J164" s="129" t="s">
        <v>227</v>
      </c>
      <c r="K164" s="130">
        <v>472</v>
      </c>
      <c r="L164" s="255"/>
      <c r="M164" s="255"/>
      <c r="N164" s="255">
        <f t="shared" si="29"/>
        <v>0</v>
      </c>
      <c r="O164" s="255"/>
      <c r="P164" s="255"/>
      <c r="Q164" s="255"/>
      <c r="R164" s="131"/>
      <c r="T164" s="132" t="s">
        <v>5</v>
      </c>
      <c r="U164" s="35" t="s">
        <v>37</v>
      </c>
      <c r="V164" s="137">
        <v>0.281</v>
      </c>
      <c r="W164" s="137">
        <f t="shared" si="20"/>
        <v>18.9675</v>
      </c>
      <c r="X164" s="137">
        <v>0.109</v>
      </c>
      <c r="Y164" s="137">
        <f t="shared" si="21"/>
        <v>7.3575</v>
      </c>
      <c r="Z164" s="137">
        <v>0</v>
      </c>
      <c r="AA164" s="138">
        <f t="shared" si="22"/>
        <v>0</v>
      </c>
      <c r="AD164" s="9"/>
      <c r="AE164" s="9"/>
      <c r="AF164" s="9"/>
      <c r="AG164" s="9"/>
      <c r="AH164" s="143"/>
      <c r="AR164" s="17" t="s">
        <v>175</v>
      </c>
      <c r="AT164" s="17" t="s">
        <v>176</v>
      </c>
      <c r="AU164" s="17" t="s">
        <v>96</v>
      </c>
      <c r="AY164" s="17" t="s">
        <v>172</v>
      </c>
      <c r="BE164" s="136">
        <f t="shared" si="23"/>
        <v>0</v>
      </c>
      <c r="BF164" s="136">
        <f t="shared" si="24"/>
        <v>0</v>
      </c>
      <c r="BG164" s="136">
        <f t="shared" si="25"/>
        <v>0</v>
      </c>
      <c r="BH164" s="136">
        <f t="shared" si="26"/>
        <v>0</v>
      </c>
      <c r="BI164" s="136">
        <f t="shared" si="27"/>
        <v>0</v>
      </c>
      <c r="BJ164" s="17" t="s">
        <v>82</v>
      </c>
      <c r="BK164" s="136">
        <f t="shared" si="28"/>
        <v>0</v>
      </c>
      <c r="BL164" s="17" t="s">
        <v>175</v>
      </c>
      <c r="BM164" s="17" t="s">
        <v>251</v>
      </c>
    </row>
    <row r="165" spans="2:65" s="1" customFormat="1" ht="38.25" customHeight="1">
      <c r="B165" s="126"/>
      <c r="C165" s="127">
        <v>42</v>
      </c>
      <c r="D165" s="127"/>
      <c r="E165" s="128"/>
      <c r="F165" s="254" t="s">
        <v>252</v>
      </c>
      <c r="G165" s="254"/>
      <c r="H165" s="254"/>
      <c r="I165" s="254"/>
      <c r="J165" s="129" t="s">
        <v>224</v>
      </c>
      <c r="K165" s="130">
        <v>67.5</v>
      </c>
      <c r="L165" s="255"/>
      <c r="M165" s="255"/>
      <c r="N165" s="255">
        <f t="shared" si="29"/>
        <v>0</v>
      </c>
      <c r="O165" s="255"/>
      <c r="P165" s="255"/>
      <c r="Q165" s="255"/>
      <c r="R165" s="131"/>
      <c r="T165" s="132" t="s">
        <v>5</v>
      </c>
      <c r="U165" s="35" t="s">
        <v>37</v>
      </c>
      <c r="V165" s="137">
        <v>1.26</v>
      </c>
      <c r="W165" s="137">
        <f t="shared" si="20"/>
        <v>17.64</v>
      </c>
      <c r="X165" s="137">
        <v>0.3743</v>
      </c>
      <c r="Y165" s="137">
        <f t="shared" si="21"/>
        <v>5.240200000000001</v>
      </c>
      <c r="Z165" s="137">
        <v>0</v>
      </c>
      <c r="AA165" s="138">
        <f t="shared" si="22"/>
        <v>0</v>
      </c>
      <c r="AD165" s="9"/>
      <c r="AE165" s="9"/>
      <c r="AF165" s="9"/>
      <c r="AG165" s="9"/>
      <c r="AH165" s="143"/>
      <c r="AR165" s="17" t="s">
        <v>175</v>
      </c>
      <c r="AT165" s="17" t="s">
        <v>176</v>
      </c>
      <c r="AU165" s="17" t="s">
        <v>96</v>
      </c>
      <c r="AY165" s="17" t="s">
        <v>172</v>
      </c>
      <c r="BE165" s="136">
        <f t="shared" si="23"/>
        <v>0</v>
      </c>
      <c r="BF165" s="136">
        <f t="shared" si="24"/>
        <v>0</v>
      </c>
      <c r="BG165" s="136">
        <f t="shared" si="25"/>
        <v>0</v>
      </c>
      <c r="BH165" s="136">
        <f t="shared" si="26"/>
        <v>0</v>
      </c>
      <c r="BI165" s="136">
        <f t="shared" si="27"/>
        <v>0</v>
      </c>
      <c r="BJ165" s="17" t="s">
        <v>82</v>
      </c>
      <c r="BK165" s="136">
        <f t="shared" si="28"/>
        <v>0</v>
      </c>
      <c r="BL165" s="17" t="s">
        <v>175</v>
      </c>
      <c r="BM165" s="17" t="s">
        <v>253</v>
      </c>
    </row>
    <row r="166" spans="2:65" s="1" customFormat="1" ht="25.5" customHeight="1">
      <c r="B166" s="126"/>
      <c r="C166" s="127">
        <v>43</v>
      </c>
      <c r="D166" s="148"/>
      <c r="E166" s="128"/>
      <c r="F166" s="254" t="s">
        <v>254</v>
      </c>
      <c r="G166" s="254"/>
      <c r="H166" s="254"/>
      <c r="I166" s="254"/>
      <c r="J166" s="129" t="s">
        <v>255</v>
      </c>
      <c r="K166" s="130">
        <v>27</v>
      </c>
      <c r="L166" s="255"/>
      <c r="M166" s="255"/>
      <c r="N166" s="255">
        <f t="shared" si="29"/>
        <v>0</v>
      </c>
      <c r="O166" s="255"/>
      <c r="P166" s="255"/>
      <c r="Q166" s="255"/>
      <c r="R166" s="131"/>
      <c r="T166" s="132" t="s">
        <v>5</v>
      </c>
      <c r="U166" s="35" t="s">
        <v>37</v>
      </c>
      <c r="V166" s="137">
        <v>0</v>
      </c>
      <c r="W166" s="137">
        <f aca="true" t="shared" si="30" ref="W166:W171">V166*K170</f>
        <v>0</v>
      </c>
      <c r="X166" s="137">
        <v>0.039</v>
      </c>
      <c r="Y166" s="137">
        <f aca="true" t="shared" si="31" ref="Y166:Y171">X166*K170</f>
        <v>2.0904000000000003</v>
      </c>
      <c r="Z166" s="137">
        <v>0</v>
      </c>
      <c r="AA166" s="138">
        <f aca="true" t="shared" si="32" ref="AA166:AA171">Z166*K170</f>
        <v>0</v>
      </c>
      <c r="AD166" s="9"/>
      <c r="AE166" s="9"/>
      <c r="AF166" s="9"/>
      <c r="AG166" s="9"/>
      <c r="AH166" s="143"/>
      <c r="AR166" s="17" t="s">
        <v>190</v>
      </c>
      <c r="AT166" s="17" t="s">
        <v>179</v>
      </c>
      <c r="AU166" s="17" t="s">
        <v>96</v>
      </c>
      <c r="AY166" s="17" t="s">
        <v>172</v>
      </c>
      <c r="BE166" s="136">
        <f aca="true" t="shared" si="33" ref="BE166:BE171">IF(U166="základní",N170,0)</f>
        <v>0</v>
      </c>
      <c r="BF166" s="136">
        <f aca="true" t="shared" si="34" ref="BF166:BF171">IF(U166="snížená",N170,0)</f>
        <v>0</v>
      </c>
      <c r="BG166" s="136">
        <f aca="true" t="shared" si="35" ref="BG166:BG171">IF(U166="zákl. přenesená",N170,0)</f>
        <v>0</v>
      </c>
      <c r="BH166" s="136">
        <f aca="true" t="shared" si="36" ref="BH166:BH171">IF(U166="sníž. přenesená",N170,0)</f>
        <v>0</v>
      </c>
      <c r="BI166" s="136">
        <f aca="true" t="shared" si="37" ref="BI166:BI171">IF(U166="nulová",N170,0)</f>
        <v>0</v>
      </c>
      <c r="BJ166" s="17" t="s">
        <v>82</v>
      </c>
      <c r="BK166" s="136">
        <f aca="true" t="shared" si="38" ref="BK166:BK171">ROUND(L170*K170,2)</f>
        <v>0</v>
      </c>
      <c r="BL166" s="17" t="s">
        <v>190</v>
      </c>
      <c r="BM166" s="17" t="s">
        <v>256</v>
      </c>
    </row>
    <row r="167" spans="2:65" s="1" customFormat="1" ht="25.5" customHeight="1">
      <c r="B167" s="126"/>
      <c r="C167" s="127">
        <v>44</v>
      </c>
      <c r="D167" s="127"/>
      <c r="E167" s="128"/>
      <c r="F167" s="254" t="s">
        <v>257</v>
      </c>
      <c r="G167" s="254"/>
      <c r="H167" s="254"/>
      <c r="I167" s="254"/>
      <c r="J167" s="129" t="s">
        <v>224</v>
      </c>
      <c r="K167" s="130">
        <v>67.5</v>
      </c>
      <c r="L167" s="255"/>
      <c r="M167" s="255"/>
      <c r="N167" s="255">
        <f t="shared" si="29"/>
        <v>0</v>
      </c>
      <c r="O167" s="255"/>
      <c r="P167" s="255"/>
      <c r="Q167" s="255"/>
      <c r="R167" s="131"/>
      <c r="T167" s="132" t="s">
        <v>5</v>
      </c>
      <c r="U167" s="35" t="s">
        <v>37</v>
      </c>
      <c r="V167" s="137">
        <v>2.883</v>
      </c>
      <c r="W167" s="137">
        <f t="shared" si="30"/>
        <v>154.52880000000002</v>
      </c>
      <c r="X167" s="137">
        <v>0</v>
      </c>
      <c r="Y167" s="137">
        <f t="shared" si="31"/>
        <v>0</v>
      </c>
      <c r="Z167" s="137">
        <v>0</v>
      </c>
      <c r="AA167" s="138">
        <f t="shared" si="32"/>
        <v>0</v>
      </c>
      <c r="AD167" s="9"/>
      <c r="AE167" s="9"/>
      <c r="AF167" s="9"/>
      <c r="AG167" s="9"/>
      <c r="AH167" s="143"/>
      <c r="AR167" s="17" t="s">
        <v>175</v>
      </c>
      <c r="AT167" s="17" t="s">
        <v>176</v>
      </c>
      <c r="AU167" s="17" t="s">
        <v>96</v>
      </c>
      <c r="AY167" s="17" t="s">
        <v>172</v>
      </c>
      <c r="BE167" s="136">
        <f t="shared" si="33"/>
        <v>0</v>
      </c>
      <c r="BF167" s="136">
        <f t="shared" si="34"/>
        <v>0</v>
      </c>
      <c r="BG167" s="136">
        <f t="shared" si="35"/>
        <v>0</v>
      </c>
      <c r="BH167" s="136">
        <f t="shared" si="36"/>
        <v>0</v>
      </c>
      <c r="BI167" s="136">
        <f t="shared" si="37"/>
        <v>0</v>
      </c>
      <c r="BJ167" s="17" t="s">
        <v>82</v>
      </c>
      <c r="BK167" s="136">
        <f t="shared" si="38"/>
        <v>0</v>
      </c>
      <c r="BL167" s="17" t="s">
        <v>175</v>
      </c>
      <c r="BM167" s="17" t="s">
        <v>258</v>
      </c>
    </row>
    <row r="168" spans="2:65" s="1" customFormat="1" ht="25.5" customHeight="1">
      <c r="B168" s="126"/>
      <c r="C168" s="127">
        <v>45</v>
      </c>
      <c r="D168" s="150"/>
      <c r="E168" s="128"/>
      <c r="F168" s="254" t="s">
        <v>259</v>
      </c>
      <c r="G168" s="254"/>
      <c r="H168" s="254"/>
      <c r="I168" s="254"/>
      <c r="J168" s="129" t="s">
        <v>123</v>
      </c>
      <c r="K168" s="130">
        <v>14</v>
      </c>
      <c r="L168" s="255"/>
      <c r="M168" s="255"/>
      <c r="N168" s="255">
        <f t="shared" si="29"/>
        <v>0</v>
      </c>
      <c r="O168" s="255"/>
      <c r="P168" s="255"/>
      <c r="Q168" s="255"/>
      <c r="R168" s="131"/>
      <c r="T168" s="132" t="s">
        <v>5</v>
      </c>
      <c r="U168" s="35" t="s">
        <v>37</v>
      </c>
      <c r="V168" s="137">
        <v>0</v>
      </c>
      <c r="W168" s="137">
        <f t="shared" si="30"/>
        <v>0</v>
      </c>
      <c r="X168" s="137">
        <v>0</v>
      </c>
      <c r="Y168" s="137">
        <f t="shared" si="31"/>
        <v>0</v>
      </c>
      <c r="Z168" s="137">
        <v>0</v>
      </c>
      <c r="AA168" s="138">
        <f t="shared" si="32"/>
        <v>0</v>
      </c>
      <c r="AD168" s="9"/>
      <c r="AE168" s="9"/>
      <c r="AF168" s="9"/>
      <c r="AG168" s="9"/>
      <c r="AH168" s="143"/>
      <c r="AR168" s="17" t="s">
        <v>175</v>
      </c>
      <c r="AT168" s="17" t="s">
        <v>176</v>
      </c>
      <c r="AU168" s="17" t="s">
        <v>96</v>
      </c>
      <c r="AY168" s="17" t="s">
        <v>172</v>
      </c>
      <c r="BE168" s="136">
        <f t="shared" si="33"/>
        <v>0</v>
      </c>
      <c r="BF168" s="136">
        <f t="shared" si="34"/>
        <v>0</v>
      </c>
      <c r="BG168" s="136">
        <f t="shared" si="35"/>
        <v>0</v>
      </c>
      <c r="BH168" s="136">
        <f t="shared" si="36"/>
        <v>0</v>
      </c>
      <c r="BI168" s="136">
        <f t="shared" si="37"/>
        <v>0</v>
      </c>
      <c r="BJ168" s="17" t="s">
        <v>82</v>
      </c>
      <c r="BK168" s="136">
        <f t="shared" si="38"/>
        <v>0</v>
      </c>
      <c r="BL168" s="17" t="s">
        <v>175</v>
      </c>
      <c r="BM168" s="17" t="s">
        <v>260</v>
      </c>
    </row>
    <row r="169" spans="2:65" s="1" customFormat="1" ht="38.25" customHeight="1">
      <c r="B169" s="126"/>
      <c r="C169" s="127">
        <v>46</v>
      </c>
      <c r="D169" s="150"/>
      <c r="E169" s="128"/>
      <c r="F169" s="254" t="s">
        <v>261</v>
      </c>
      <c r="G169" s="254"/>
      <c r="H169" s="254"/>
      <c r="I169" s="254"/>
      <c r="J169" s="129" t="s">
        <v>255</v>
      </c>
      <c r="K169" s="130">
        <v>44.7</v>
      </c>
      <c r="L169" s="255"/>
      <c r="M169" s="255"/>
      <c r="N169" s="255">
        <f t="shared" si="29"/>
        <v>0</v>
      </c>
      <c r="O169" s="255"/>
      <c r="P169" s="255"/>
      <c r="Q169" s="255"/>
      <c r="R169" s="131"/>
      <c r="T169" s="132" t="s">
        <v>5</v>
      </c>
      <c r="U169" s="35" t="s">
        <v>37</v>
      </c>
      <c r="V169" s="137">
        <v>0.066</v>
      </c>
      <c r="W169" s="137">
        <f t="shared" si="30"/>
        <v>3.498</v>
      </c>
      <c r="X169" s="137">
        <v>0.156</v>
      </c>
      <c r="Y169" s="137">
        <f t="shared" si="31"/>
        <v>8.268</v>
      </c>
      <c r="Z169" s="137">
        <v>0</v>
      </c>
      <c r="AA169" s="138">
        <f t="shared" si="32"/>
        <v>0</v>
      </c>
      <c r="AD169" s="9"/>
      <c r="AE169" s="9"/>
      <c r="AF169" s="9"/>
      <c r="AG169" s="9"/>
      <c r="AH169" s="143"/>
      <c r="AR169" s="17" t="s">
        <v>175</v>
      </c>
      <c r="AT169" s="17" t="s">
        <v>176</v>
      </c>
      <c r="AU169" s="17" t="s">
        <v>96</v>
      </c>
      <c r="AY169" s="17" t="s">
        <v>172</v>
      </c>
      <c r="BE169" s="136">
        <f t="shared" si="33"/>
        <v>0</v>
      </c>
      <c r="BF169" s="136">
        <f t="shared" si="34"/>
        <v>0</v>
      </c>
      <c r="BG169" s="136">
        <f t="shared" si="35"/>
        <v>0</v>
      </c>
      <c r="BH169" s="136">
        <f t="shared" si="36"/>
        <v>0</v>
      </c>
      <c r="BI169" s="136">
        <f t="shared" si="37"/>
        <v>0</v>
      </c>
      <c r="BJ169" s="17" t="s">
        <v>82</v>
      </c>
      <c r="BK169" s="136">
        <f t="shared" si="38"/>
        <v>0</v>
      </c>
      <c r="BL169" s="17" t="s">
        <v>175</v>
      </c>
      <c r="BM169" s="17" t="s">
        <v>262</v>
      </c>
    </row>
    <row r="170" spans="2:65" s="1" customFormat="1" ht="16.5" customHeight="1">
      <c r="B170" s="126"/>
      <c r="C170" s="154">
        <v>47</v>
      </c>
      <c r="D170" s="139"/>
      <c r="E170" s="151"/>
      <c r="F170" s="294" t="s">
        <v>263</v>
      </c>
      <c r="G170" s="294"/>
      <c r="H170" s="294"/>
      <c r="I170" s="294"/>
      <c r="J170" s="152" t="s">
        <v>255</v>
      </c>
      <c r="K170" s="153">
        <v>53.6</v>
      </c>
      <c r="L170" s="295"/>
      <c r="M170" s="295"/>
      <c r="N170" s="255">
        <f t="shared" si="29"/>
        <v>0</v>
      </c>
      <c r="O170" s="255"/>
      <c r="P170" s="255"/>
      <c r="Q170" s="255"/>
      <c r="R170" s="131"/>
      <c r="T170" s="132" t="s">
        <v>5</v>
      </c>
      <c r="U170" s="35" t="s">
        <v>37</v>
      </c>
      <c r="V170" s="137">
        <v>0</v>
      </c>
      <c r="W170" s="137">
        <f t="shared" si="30"/>
        <v>0</v>
      </c>
      <c r="X170" s="137">
        <v>0</v>
      </c>
      <c r="Y170" s="137">
        <f t="shared" si="31"/>
        <v>0</v>
      </c>
      <c r="Z170" s="137">
        <v>0</v>
      </c>
      <c r="AA170" s="138">
        <f t="shared" si="32"/>
        <v>0</v>
      </c>
      <c r="AD170" s="9"/>
      <c r="AE170" s="9"/>
      <c r="AF170" s="9"/>
      <c r="AG170" s="9"/>
      <c r="AH170" s="143"/>
      <c r="AR170" s="17" t="s">
        <v>178</v>
      </c>
      <c r="AT170" s="17" t="s">
        <v>179</v>
      </c>
      <c r="AU170" s="17" t="s">
        <v>96</v>
      </c>
      <c r="AY170" s="17" t="s">
        <v>172</v>
      </c>
      <c r="BE170" s="136">
        <f t="shared" si="33"/>
        <v>0</v>
      </c>
      <c r="BF170" s="136">
        <f t="shared" si="34"/>
        <v>0</v>
      </c>
      <c r="BG170" s="136">
        <f t="shared" si="35"/>
        <v>0</v>
      </c>
      <c r="BH170" s="136">
        <f t="shared" si="36"/>
        <v>0</v>
      </c>
      <c r="BI170" s="136">
        <f t="shared" si="37"/>
        <v>0</v>
      </c>
      <c r="BJ170" s="17" t="s">
        <v>82</v>
      </c>
      <c r="BK170" s="136">
        <f t="shared" si="38"/>
        <v>0</v>
      </c>
      <c r="BL170" s="17" t="s">
        <v>175</v>
      </c>
      <c r="BM170" s="17" t="s">
        <v>264</v>
      </c>
    </row>
    <row r="171" spans="2:65" s="1" customFormat="1" ht="38.25" customHeight="1">
      <c r="B171" s="126"/>
      <c r="C171" s="127">
        <v>48</v>
      </c>
      <c r="D171" s="127"/>
      <c r="E171" s="128"/>
      <c r="F171" s="254" t="s">
        <v>265</v>
      </c>
      <c r="G171" s="254"/>
      <c r="H171" s="254"/>
      <c r="I171" s="254"/>
      <c r="J171" s="129" t="s">
        <v>255</v>
      </c>
      <c r="K171" s="130">
        <v>53.6</v>
      </c>
      <c r="L171" s="255"/>
      <c r="M171" s="255"/>
      <c r="N171" s="255">
        <f t="shared" si="29"/>
        <v>0</v>
      </c>
      <c r="O171" s="255"/>
      <c r="P171" s="255"/>
      <c r="Q171" s="255"/>
      <c r="R171" s="131"/>
      <c r="T171" s="132" t="s">
        <v>5</v>
      </c>
      <c r="U171" s="35" t="s">
        <v>37</v>
      </c>
      <c r="V171" s="137">
        <v>0.111</v>
      </c>
      <c r="W171" s="137">
        <f t="shared" si="30"/>
        <v>5.883</v>
      </c>
      <c r="X171" s="137">
        <v>0.203</v>
      </c>
      <c r="Y171" s="137">
        <f t="shared" si="31"/>
        <v>10.759</v>
      </c>
      <c r="Z171" s="137">
        <v>0</v>
      </c>
      <c r="AA171" s="138">
        <f t="shared" si="32"/>
        <v>0</v>
      </c>
      <c r="AD171" s="9"/>
      <c r="AE171" s="9"/>
      <c r="AF171" s="9"/>
      <c r="AG171" s="9"/>
      <c r="AH171" s="143"/>
      <c r="AR171" s="17" t="s">
        <v>175</v>
      </c>
      <c r="AT171" s="17" t="s">
        <v>176</v>
      </c>
      <c r="AU171" s="17" t="s">
        <v>96</v>
      </c>
      <c r="AY171" s="17" t="s">
        <v>172</v>
      </c>
      <c r="BE171" s="136">
        <f t="shared" si="33"/>
        <v>0</v>
      </c>
      <c r="BF171" s="136">
        <f t="shared" si="34"/>
        <v>0</v>
      </c>
      <c r="BG171" s="136">
        <f t="shared" si="35"/>
        <v>0</v>
      </c>
      <c r="BH171" s="136">
        <f t="shared" si="36"/>
        <v>0</v>
      </c>
      <c r="BI171" s="136">
        <f t="shared" si="37"/>
        <v>0</v>
      </c>
      <c r="BJ171" s="17" t="s">
        <v>82</v>
      </c>
      <c r="BK171" s="136">
        <f t="shared" si="38"/>
        <v>0</v>
      </c>
      <c r="BL171" s="17" t="s">
        <v>175</v>
      </c>
      <c r="BM171" s="17" t="s">
        <v>266</v>
      </c>
    </row>
    <row r="172" spans="2:65" s="1" customFormat="1" ht="25.5" customHeight="1">
      <c r="B172" s="126"/>
      <c r="C172" s="127">
        <v>49</v>
      </c>
      <c r="D172" s="127"/>
      <c r="E172" s="128"/>
      <c r="F172" s="254" t="s">
        <v>267</v>
      </c>
      <c r="G172" s="254"/>
      <c r="H172" s="254"/>
      <c r="I172" s="254"/>
      <c r="J172" s="129" t="s">
        <v>255</v>
      </c>
      <c r="K172" s="130">
        <v>805</v>
      </c>
      <c r="L172" s="255"/>
      <c r="M172" s="255"/>
      <c r="N172" s="255">
        <f t="shared" si="29"/>
        <v>0</v>
      </c>
      <c r="O172" s="255"/>
      <c r="P172" s="255"/>
      <c r="Q172" s="255"/>
      <c r="R172" s="131"/>
      <c r="T172" s="132" t="s">
        <v>5</v>
      </c>
      <c r="U172" s="35" t="s">
        <v>37</v>
      </c>
      <c r="V172" s="137">
        <v>0.048</v>
      </c>
      <c r="W172" s="137" t="e">
        <f>V172*#REF!</f>
        <v>#REF!</v>
      </c>
      <c r="X172" s="137">
        <v>0</v>
      </c>
      <c r="Y172" s="137" t="e">
        <f>X172*#REF!</f>
        <v>#REF!</v>
      </c>
      <c r="Z172" s="137">
        <v>0</v>
      </c>
      <c r="AA172" s="138" t="e">
        <f>Z172*#REF!</f>
        <v>#REF!</v>
      </c>
      <c r="AD172" s="9"/>
      <c r="AE172" s="9"/>
      <c r="AF172" s="9"/>
      <c r="AG172" s="9"/>
      <c r="AH172" s="143"/>
      <c r="AR172" s="17" t="s">
        <v>175</v>
      </c>
      <c r="AT172" s="17" t="s">
        <v>176</v>
      </c>
      <c r="AU172" s="17" t="s">
        <v>96</v>
      </c>
      <c r="AY172" s="17" t="s">
        <v>172</v>
      </c>
      <c r="BE172" s="136" t="e">
        <f>IF(U172="základní",#REF!,0)</f>
        <v>#REF!</v>
      </c>
      <c r="BF172" s="136">
        <f>IF(U172="snížená",#REF!,0)</f>
        <v>0</v>
      </c>
      <c r="BG172" s="136">
        <f>IF(U172="zákl. přenesená",#REF!,0)</f>
        <v>0</v>
      </c>
      <c r="BH172" s="136">
        <f>IF(U172="sníž. přenesená",#REF!,0)</f>
        <v>0</v>
      </c>
      <c r="BI172" s="136">
        <f>IF(U172="nulová",#REF!,0)</f>
        <v>0</v>
      </c>
      <c r="BJ172" s="17" t="s">
        <v>82</v>
      </c>
      <c r="BK172" s="136" t="e">
        <f>ROUND(#REF!*#REF!,2)</f>
        <v>#REF!</v>
      </c>
      <c r="BL172" s="17" t="s">
        <v>175</v>
      </c>
      <c r="BM172" s="17" t="s">
        <v>268</v>
      </c>
    </row>
    <row r="173" spans="2:63" s="9" customFormat="1" ht="19.9" customHeight="1">
      <c r="B173" s="115"/>
      <c r="C173" s="127">
        <v>50</v>
      </c>
      <c r="D173" s="127"/>
      <c r="E173" s="128"/>
      <c r="F173" s="254" t="s">
        <v>269</v>
      </c>
      <c r="G173" s="254"/>
      <c r="H173" s="254"/>
      <c r="I173" s="254"/>
      <c r="J173" s="129" t="s">
        <v>255</v>
      </c>
      <c r="K173" s="130">
        <v>53</v>
      </c>
      <c r="L173" s="255"/>
      <c r="M173" s="255"/>
      <c r="N173" s="255">
        <f t="shared" si="29"/>
        <v>0</v>
      </c>
      <c r="O173" s="255"/>
      <c r="P173" s="255"/>
      <c r="Q173" s="255"/>
      <c r="R173" s="131"/>
      <c r="T173" s="119"/>
      <c r="U173" s="116"/>
      <c r="V173" s="116"/>
      <c r="W173" s="120" t="e">
        <f>SUM(W174:W174)</f>
        <v>#REF!</v>
      </c>
      <c r="X173" s="116"/>
      <c r="Y173" s="120" t="e">
        <f>SUM(Y174:Y174)</f>
        <v>#REF!</v>
      </c>
      <c r="Z173" s="116"/>
      <c r="AA173" s="121" t="e">
        <f>SUM(AA174:AA174)</f>
        <v>#REF!</v>
      </c>
      <c r="AR173" s="122" t="s">
        <v>270</v>
      </c>
      <c r="AT173" s="123" t="s">
        <v>74</v>
      </c>
      <c r="AU173" s="123" t="s">
        <v>82</v>
      </c>
      <c r="AY173" s="122" t="s">
        <v>172</v>
      </c>
      <c r="BK173" s="124" t="e">
        <f>SUM(BK174:BK174)</f>
        <v>#REF!</v>
      </c>
    </row>
    <row r="174" spans="2:65" s="1" customFormat="1" ht="16.5" customHeight="1">
      <c r="B174" s="126"/>
      <c r="C174" s="154">
        <v>51</v>
      </c>
      <c r="D174" s="139"/>
      <c r="E174" s="151"/>
      <c r="F174" s="294" t="s">
        <v>271</v>
      </c>
      <c r="G174" s="294"/>
      <c r="H174" s="294"/>
      <c r="I174" s="294"/>
      <c r="J174" s="152" t="s">
        <v>255</v>
      </c>
      <c r="K174" s="153">
        <v>53</v>
      </c>
      <c r="L174" s="295"/>
      <c r="M174" s="295"/>
      <c r="N174" s="255">
        <f t="shared" si="29"/>
        <v>0</v>
      </c>
      <c r="O174" s="255"/>
      <c r="P174" s="255"/>
      <c r="Q174" s="255"/>
      <c r="R174" s="118"/>
      <c r="T174" s="132" t="s">
        <v>5</v>
      </c>
      <c r="U174" s="35" t="s">
        <v>37</v>
      </c>
      <c r="V174" s="137">
        <v>0</v>
      </c>
      <c r="W174" s="137" t="e">
        <f>V174*#REF!</f>
        <v>#REF!</v>
      </c>
      <c r="X174" s="137">
        <v>0</v>
      </c>
      <c r="Y174" s="137" t="e">
        <f>X174*#REF!</f>
        <v>#REF!</v>
      </c>
      <c r="Z174" s="137">
        <v>0</v>
      </c>
      <c r="AA174" s="138" t="e">
        <f>Z174*#REF!</f>
        <v>#REF!</v>
      </c>
      <c r="AD174" s="9"/>
      <c r="AE174" s="9"/>
      <c r="AF174" s="9"/>
      <c r="AG174" s="9"/>
      <c r="AH174" s="143"/>
      <c r="AR174" s="17" t="s">
        <v>272</v>
      </c>
      <c r="AT174" s="17" t="s">
        <v>176</v>
      </c>
      <c r="AU174" s="17" t="s">
        <v>96</v>
      </c>
      <c r="AY174" s="17" t="s">
        <v>172</v>
      </c>
      <c r="BE174" s="136" t="e">
        <f>IF(U174="základní",#REF!,0)</f>
        <v>#REF!</v>
      </c>
      <c r="BF174" s="136">
        <f>IF(U174="snížená",#REF!,0)</f>
        <v>0</v>
      </c>
      <c r="BG174" s="136">
        <f>IF(U174="zákl. přenesená",#REF!,0)</f>
        <v>0</v>
      </c>
      <c r="BH174" s="136">
        <f>IF(U174="sníž. přenesená",#REF!,0)</f>
        <v>0</v>
      </c>
      <c r="BI174" s="136">
        <f>IF(U174="nulová",#REF!,0)</f>
        <v>0</v>
      </c>
      <c r="BJ174" s="17" t="s">
        <v>82</v>
      </c>
      <c r="BK174" s="136" t="e">
        <f>ROUND(#REF!*#REF!,2)</f>
        <v>#REF!</v>
      </c>
      <c r="BL174" s="17" t="s">
        <v>272</v>
      </c>
      <c r="BM174" s="17" t="s">
        <v>273</v>
      </c>
    </row>
    <row r="175" spans="2:63" s="9" customFormat="1" ht="29.85" customHeight="1">
      <c r="B175" s="115"/>
      <c r="C175" s="127">
        <v>52</v>
      </c>
      <c r="D175" s="127"/>
      <c r="E175" s="128"/>
      <c r="F175" s="254" t="s">
        <v>274</v>
      </c>
      <c r="G175" s="254"/>
      <c r="H175" s="254"/>
      <c r="I175" s="254"/>
      <c r="J175" s="129" t="s">
        <v>255</v>
      </c>
      <c r="K175" s="130">
        <v>53</v>
      </c>
      <c r="L175" s="255"/>
      <c r="M175" s="255"/>
      <c r="N175" s="255">
        <f t="shared" si="29"/>
        <v>0</v>
      </c>
      <c r="O175" s="255"/>
      <c r="P175" s="255"/>
      <c r="Q175" s="255"/>
      <c r="R175" s="131"/>
      <c r="T175" s="119"/>
      <c r="U175" s="116"/>
      <c r="V175" s="116"/>
      <c r="W175" s="120">
        <f>SUM(W176:W178)</f>
        <v>0</v>
      </c>
      <c r="X175" s="116"/>
      <c r="Y175" s="120">
        <f>SUM(Y176:Y178)</f>
        <v>0</v>
      </c>
      <c r="Z175" s="116"/>
      <c r="AA175" s="121">
        <f>SUM(AA176:AA178)</f>
        <v>0</v>
      </c>
      <c r="AR175" s="122" t="s">
        <v>270</v>
      </c>
      <c r="AT175" s="123" t="s">
        <v>74</v>
      </c>
      <c r="AU175" s="123" t="s">
        <v>82</v>
      </c>
      <c r="AY175" s="122" t="s">
        <v>172</v>
      </c>
      <c r="BK175" s="124">
        <f>SUM(BK176:BK178)</f>
        <v>0</v>
      </c>
    </row>
    <row r="176" spans="2:65" s="1" customFormat="1" ht="24.95" customHeight="1">
      <c r="B176" s="126"/>
      <c r="C176" s="18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259"/>
      <c r="O176" s="260"/>
      <c r="P176" s="260"/>
      <c r="Q176" s="260"/>
      <c r="R176" s="131"/>
      <c r="T176" s="132" t="s">
        <v>5</v>
      </c>
      <c r="U176" s="35" t="s">
        <v>37</v>
      </c>
      <c r="V176" s="137">
        <v>0</v>
      </c>
      <c r="W176" s="137">
        <f>V176*K180</f>
        <v>0</v>
      </c>
      <c r="X176" s="137">
        <v>0</v>
      </c>
      <c r="Y176" s="137">
        <f>X176*K180</f>
        <v>0</v>
      </c>
      <c r="Z176" s="137">
        <v>0</v>
      </c>
      <c r="AA176" s="138">
        <f>Z176*K180</f>
        <v>0</v>
      </c>
      <c r="AD176" s="9"/>
      <c r="AE176" s="9"/>
      <c r="AF176" s="9"/>
      <c r="AG176" s="9"/>
      <c r="AH176" s="143"/>
      <c r="AR176" s="17" t="s">
        <v>272</v>
      </c>
      <c r="AT176" s="17" t="s">
        <v>176</v>
      </c>
      <c r="AU176" s="17" t="s">
        <v>96</v>
      </c>
      <c r="AY176" s="17" t="s">
        <v>172</v>
      </c>
      <c r="BE176" s="136">
        <f>IF(U176="základní",N180,0)</f>
        <v>0</v>
      </c>
      <c r="BF176" s="136">
        <f>IF(U176="snížená",N180,0)</f>
        <v>0</v>
      </c>
      <c r="BG176" s="136">
        <f>IF(U176="zákl. přenesená",N180,0)</f>
        <v>0</v>
      </c>
      <c r="BH176" s="136">
        <f>IF(U176="sníž. přenesená",N180,0)</f>
        <v>0</v>
      </c>
      <c r="BI176" s="136">
        <f>IF(U176="nulová",N180,0)</f>
        <v>0</v>
      </c>
      <c r="BJ176" s="17" t="s">
        <v>82</v>
      </c>
      <c r="BK176" s="136">
        <f aca="true" t="shared" si="39" ref="BK176:BK177">ROUND(L180*K180,2)</f>
        <v>0</v>
      </c>
      <c r="BL176" s="17" t="s">
        <v>272</v>
      </c>
      <c r="BM176" s="17" t="s">
        <v>275</v>
      </c>
    </row>
    <row r="177" spans="2:65" s="1" customFormat="1" ht="15" customHeight="1">
      <c r="B177" s="126"/>
      <c r="C177" s="116"/>
      <c r="D177" s="125" t="s">
        <v>153</v>
      </c>
      <c r="E177" s="125"/>
      <c r="F177" s="125"/>
      <c r="G177" s="125"/>
      <c r="H177" s="125"/>
      <c r="I177" s="125"/>
      <c r="J177" s="125"/>
      <c r="K177" s="125"/>
      <c r="L177" s="125"/>
      <c r="M177" s="125"/>
      <c r="N177" s="261">
        <f>SUM(N178:Q184)</f>
        <v>0</v>
      </c>
      <c r="O177" s="262"/>
      <c r="P177" s="262"/>
      <c r="Q177" s="262"/>
      <c r="R177" s="131"/>
      <c r="T177" s="132" t="s">
        <v>5</v>
      </c>
      <c r="U177" s="35" t="s">
        <v>37</v>
      </c>
      <c r="V177" s="137">
        <v>0</v>
      </c>
      <c r="W177" s="137">
        <f>V177*K181</f>
        <v>0</v>
      </c>
      <c r="X177" s="137">
        <v>0</v>
      </c>
      <c r="Y177" s="137">
        <f>X177*K181</f>
        <v>0</v>
      </c>
      <c r="Z177" s="137">
        <v>0</v>
      </c>
      <c r="AA177" s="138">
        <f>Z177*K181</f>
        <v>0</v>
      </c>
      <c r="AD177" s="9"/>
      <c r="AE177" s="9"/>
      <c r="AF177" s="9"/>
      <c r="AG177" s="9"/>
      <c r="AH177" s="143"/>
      <c r="AR177" s="17" t="s">
        <v>272</v>
      </c>
      <c r="AT177" s="17" t="s">
        <v>176</v>
      </c>
      <c r="AU177" s="17" t="s">
        <v>96</v>
      </c>
      <c r="AY177" s="17" t="s">
        <v>172</v>
      </c>
      <c r="BE177" s="136">
        <f>IF(U177="základní",N181,0)</f>
        <v>0</v>
      </c>
      <c r="BF177" s="136">
        <f>IF(U177="snížená",N181,0)</f>
        <v>0</v>
      </c>
      <c r="BG177" s="136">
        <f>IF(U177="zákl. přenesená",N181,0)</f>
        <v>0</v>
      </c>
      <c r="BH177" s="136">
        <f>IF(U177="sníž. přenesená",N181,0)</f>
        <v>0</v>
      </c>
      <c r="BI177" s="136">
        <f>IF(U177="nulová",N181,0)</f>
        <v>0</v>
      </c>
      <c r="BJ177" s="17" t="s">
        <v>82</v>
      </c>
      <c r="BK177" s="136">
        <f t="shared" si="39"/>
        <v>0</v>
      </c>
      <c r="BL177" s="17" t="s">
        <v>272</v>
      </c>
      <c r="BM177" s="17" t="s">
        <v>276</v>
      </c>
    </row>
    <row r="178" spans="2:65" s="1" customFormat="1" ht="16.5" customHeight="1">
      <c r="B178" s="126"/>
      <c r="C178" s="127">
        <v>53</v>
      </c>
      <c r="D178" s="127"/>
      <c r="E178" s="128"/>
      <c r="F178" s="254" t="s">
        <v>277</v>
      </c>
      <c r="G178" s="254"/>
      <c r="H178" s="254"/>
      <c r="I178" s="254"/>
      <c r="J178" s="129" t="s">
        <v>125</v>
      </c>
      <c r="K178" s="130">
        <v>1</v>
      </c>
      <c r="L178" s="255"/>
      <c r="M178" s="255"/>
      <c r="N178" s="255">
        <f aca="true" t="shared" si="40" ref="N178:N184">K178*L178</f>
        <v>0</v>
      </c>
      <c r="O178" s="255"/>
      <c r="P178" s="255"/>
      <c r="Q178" s="255"/>
      <c r="R178" s="131"/>
      <c r="T178" s="132" t="s">
        <v>5</v>
      </c>
      <c r="U178" s="133" t="s">
        <v>37</v>
      </c>
      <c r="V178" s="134">
        <v>0</v>
      </c>
      <c r="W178" s="134">
        <f>V178*K184</f>
        <v>0</v>
      </c>
      <c r="X178" s="134">
        <v>0</v>
      </c>
      <c r="Y178" s="134">
        <f>X178*K184</f>
        <v>0</v>
      </c>
      <c r="Z178" s="134">
        <v>0</v>
      </c>
      <c r="AA178" s="135">
        <f>Z178*K184</f>
        <v>0</v>
      </c>
      <c r="AD178" s="9"/>
      <c r="AE178" s="9"/>
      <c r="AF178" s="9"/>
      <c r="AG178" s="9"/>
      <c r="AH178" s="143"/>
      <c r="AR178" s="17" t="s">
        <v>272</v>
      </c>
      <c r="AT178" s="17" t="s">
        <v>176</v>
      </c>
      <c r="AU178" s="17" t="s">
        <v>96</v>
      </c>
      <c r="AY178" s="17" t="s">
        <v>172</v>
      </c>
      <c r="BE178" s="136">
        <f>IF(U178="základní",N184,0)</f>
        <v>0</v>
      </c>
      <c r="BF178" s="136">
        <f>IF(U178="snížená",N184,0)</f>
        <v>0</v>
      </c>
      <c r="BG178" s="136">
        <f>IF(U178="zákl. přenesená",N184,0)</f>
        <v>0</v>
      </c>
      <c r="BH178" s="136">
        <f>IF(U178="sníž. přenesená",N184,0)</f>
        <v>0</v>
      </c>
      <c r="BI178" s="136">
        <f>IF(U178="nulová",N184,0)</f>
        <v>0</v>
      </c>
      <c r="BJ178" s="17" t="s">
        <v>82</v>
      </c>
      <c r="BK178" s="136">
        <f>ROUND(L184*K184,2)</f>
        <v>0</v>
      </c>
      <c r="BL178" s="17" t="s">
        <v>272</v>
      </c>
      <c r="BM178" s="17" t="s">
        <v>278</v>
      </c>
    </row>
    <row r="179" spans="2:33" s="1" customFormat="1" ht="24.95" customHeight="1">
      <c r="B179" s="180"/>
      <c r="C179" s="127">
        <v>54</v>
      </c>
      <c r="D179" s="127"/>
      <c r="E179" s="128"/>
      <c r="F179" s="254" t="s">
        <v>279</v>
      </c>
      <c r="G179" s="254"/>
      <c r="H179" s="254"/>
      <c r="I179" s="254"/>
      <c r="J179" s="129" t="s">
        <v>125</v>
      </c>
      <c r="K179" s="130">
        <v>1</v>
      </c>
      <c r="L179" s="255"/>
      <c r="M179" s="255"/>
      <c r="N179" s="255">
        <f t="shared" si="40"/>
        <v>0</v>
      </c>
      <c r="O179" s="255"/>
      <c r="P179" s="255"/>
      <c r="Q179" s="255"/>
      <c r="R179" s="131"/>
      <c r="AD179" s="9"/>
      <c r="AE179" s="9"/>
      <c r="AF179" s="9"/>
      <c r="AG179" s="9"/>
    </row>
    <row r="180" spans="2:65" ht="13.5">
      <c r="B180" s="175"/>
      <c r="C180" s="127">
        <v>55</v>
      </c>
      <c r="D180" s="127"/>
      <c r="E180" s="128"/>
      <c r="F180" s="254" t="s">
        <v>280</v>
      </c>
      <c r="G180" s="254"/>
      <c r="H180" s="254"/>
      <c r="I180" s="254"/>
      <c r="J180" s="129" t="s">
        <v>125</v>
      </c>
      <c r="K180" s="130">
        <v>2</v>
      </c>
      <c r="L180" s="255"/>
      <c r="M180" s="255"/>
      <c r="N180" s="255">
        <f t="shared" si="40"/>
        <v>0</v>
      </c>
      <c r="O180" s="255"/>
      <c r="P180" s="255"/>
      <c r="Q180" s="255"/>
      <c r="R180" s="181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9"/>
      <c r="AE180" s="9"/>
      <c r="AF180" s="9"/>
      <c r="AG180" s="9"/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</row>
    <row r="181" spans="2:65" ht="13.5">
      <c r="B181" s="167"/>
      <c r="C181" s="127">
        <v>56</v>
      </c>
      <c r="D181" s="127"/>
      <c r="E181" s="128"/>
      <c r="F181" s="254" t="s">
        <v>281</v>
      </c>
      <c r="G181" s="254"/>
      <c r="H181" s="254"/>
      <c r="I181" s="254"/>
      <c r="J181" s="129" t="s">
        <v>219</v>
      </c>
      <c r="K181" s="130">
        <v>1</v>
      </c>
      <c r="L181" s="255"/>
      <c r="M181" s="255"/>
      <c r="N181" s="255">
        <f t="shared" si="40"/>
        <v>0</v>
      </c>
      <c r="O181" s="255"/>
      <c r="P181" s="255"/>
      <c r="Q181" s="255"/>
      <c r="R181" s="169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9"/>
      <c r="AE181" s="9"/>
      <c r="AF181" s="9"/>
      <c r="AG181" s="9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06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</row>
    <row r="182" spans="2:65" ht="13.5">
      <c r="B182" s="175"/>
      <c r="C182" s="127">
        <v>57</v>
      </c>
      <c r="D182" s="127"/>
      <c r="E182" s="128"/>
      <c r="F182" s="253" t="s">
        <v>282</v>
      </c>
      <c r="G182" s="254"/>
      <c r="H182" s="254"/>
      <c r="I182" s="254"/>
      <c r="J182" s="159" t="s">
        <v>146</v>
      </c>
      <c r="K182" s="130">
        <v>25</v>
      </c>
      <c r="L182" s="255"/>
      <c r="M182" s="255"/>
      <c r="N182" s="255">
        <f aca="true" t="shared" si="41" ref="N182:N183">K182*L182</f>
        <v>0</v>
      </c>
      <c r="O182" s="255"/>
      <c r="P182" s="255"/>
      <c r="Q182" s="255"/>
      <c r="R182" s="178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</row>
    <row r="183" spans="2:65" ht="13.5">
      <c r="B183" s="167"/>
      <c r="C183" s="127">
        <v>58</v>
      </c>
      <c r="D183" s="127"/>
      <c r="E183" s="128"/>
      <c r="F183" s="253" t="s">
        <v>283</v>
      </c>
      <c r="G183" s="254"/>
      <c r="H183" s="254"/>
      <c r="I183" s="254"/>
      <c r="J183" s="159" t="s">
        <v>146</v>
      </c>
      <c r="K183" s="130">
        <v>45</v>
      </c>
      <c r="L183" s="255"/>
      <c r="M183" s="255"/>
      <c r="N183" s="255">
        <f t="shared" si="41"/>
        <v>0</v>
      </c>
      <c r="O183" s="255"/>
      <c r="P183" s="255"/>
      <c r="Q183" s="255"/>
      <c r="R183" s="169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06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</row>
    <row r="184" spans="2:65" ht="13.5">
      <c r="B184" s="176"/>
      <c r="C184" s="182">
        <v>59</v>
      </c>
      <c r="D184" s="182"/>
      <c r="E184" s="183"/>
      <c r="F184" s="265" t="s">
        <v>284</v>
      </c>
      <c r="G184" s="265"/>
      <c r="H184" s="265"/>
      <c r="I184" s="265"/>
      <c r="J184" s="184" t="s">
        <v>125</v>
      </c>
      <c r="K184" s="185">
        <v>10</v>
      </c>
      <c r="L184" s="266"/>
      <c r="M184" s="266"/>
      <c r="N184" s="266">
        <f t="shared" si="40"/>
        <v>0</v>
      </c>
      <c r="O184" s="266"/>
      <c r="P184" s="266"/>
      <c r="Q184" s="266"/>
      <c r="R184" s="179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6"/>
      <c r="AV184" s="206"/>
      <c r="AW184" s="206"/>
      <c r="AX184" s="206"/>
      <c r="AY184" s="206"/>
      <c r="AZ184" s="206"/>
      <c r="BA184" s="206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</row>
    <row r="185" spans="2:65" ht="13.5">
      <c r="B185" s="23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3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/>
      <c r="AN185" s="206"/>
      <c r="AO185" s="206"/>
      <c r="AP185" s="206"/>
      <c r="AQ185" s="206"/>
      <c r="AR185" s="206"/>
      <c r="AS185" s="206"/>
      <c r="AT185" s="206"/>
      <c r="AU185" s="206"/>
      <c r="AV185" s="206"/>
      <c r="AW185" s="206"/>
      <c r="AX185" s="206"/>
      <c r="AY185" s="206"/>
      <c r="AZ185" s="206"/>
      <c r="BA185" s="206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</row>
  </sheetData>
  <mergeCells count="244">
    <mergeCell ref="F182:I182"/>
    <mergeCell ref="L182:M182"/>
    <mergeCell ref="N182:Q182"/>
    <mergeCell ref="F183:I183"/>
    <mergeCell ref="L183:M183"/>
    <mergeCell ref="N183:Q183"/>
    <mergeCell ref="H1:K1"/>
    <mergeCell ref="S2:AC2"/>
    <mergeCell ref="F184:I184"/>
    <mergeCell ref="L184:M184"/>
    <mergeCell ref="N184:Q184"/>
    <mergeCell ref="N118:Q118"/>
    <mergeCell ref="N119:Q119"/>
    <mergeCell ref="N120:Q120"/>
    <mergeCell ref="N121:Q121"/>
    <mergeCell ref="N122:Q122"/>
    <mergeCell ref="N151:Q151"/>
    <mergeCell ref="N176:Q176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0:I140"/>
    <mergeCell ref="L140:M140"/>
    <mergeCell ref="N140:Q140"/>
    <mergeCell ref="F141:I141"/>
    <mergeCell ref="L141:M141"/>
    <mergeCell ref="N141:Q141"/>
    <mergeCell ref="F144:I144"/>
    <mergeCell ref="L144:M144"/>
    <mergeCell ref="N144:Q144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9:I129"/>
    <mergeCell ref="L129:M129"/>
    <mergeCell ref="N129:Q129"/>
    <mergeCell ref="F130:I130"/>
    <mergeCell ref="L130:M130"/>
    <mergeCell ref="N130:Q130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7:I117"/>
    <mergeCell ref="L117:M117"/>
    <mergeCell ref="N117:Q117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N89:Q89"/>
    <mergeCell ref="N90:Q90"/>
    <mergeCell ref="N91:Q91"/>
    <mergeCell ref="N92:Q92"/>
    <mergeCell ref="N93:Q93"/>
    <mergeCell ref="N94:Q94"/>
    <mergeCell ref="N95:Q95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3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233"/>
  <sheetViews>
    <sheetView showGridLines="0" workbookViewId="0" topLeftCell="A1">
      <pane ySplit="1" topLeftCell="A2" activePane="bottomLeft" state="frozen"/>
      <selection pane="bottomLeft" activeCell="E18" sqref="E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3"/>
      <c r="B1" s="11"/>
      <c r="C1" s="11"/>
      <c r="D1" s="12" t="s">
        <v>1</v>
      </c>
      <c r="E1" s="11"/>
      <c r="F1" s="13" t="s">
        <v>90</v>
      </c>
      <c r="G1" s="13"/>
      <c r="H1" s="280" t="s">
        <v>91</v>
      </c>
      <c r="I1" s="280"/>
      <c r="J1" s="280"/>
      <c r="K1" s="280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93"/>
      <c r="V1" s="9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" customHeight="1">
      <c r="A2" s="206"/>
      <c r="B2" s="206"/>
      <c r="C2" s="275" t="s">
        <v>7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06"/>
      <c r="S2" s="244" t="s">
        <v>8</v>
      </c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17" t="s">
        <v>85</v>
      </c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</row>
    <row r="3" spans="1:66" ht="6.95" customHeight="1">
      <c r="A3" s="206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17" t="s">
        <v>96</v>
      </c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</row>
    <row r="4" spans="1:66" ht="36.95" customHeight="1">
      <c r="A4" s="206"/>
      <c r="B4" s="21"/>
      <c r="C4" s="228" t="s">
        <v>97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2"/>
      <c r="S4" s="206"/>
      <c r="T4" s="213" t="s">
        <v>13</v>
      </c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17" t="s">
        <v>6</v>
      </c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</row>
    <row r="5" spans="1:66" ht="6.95" customHeight="1">
      <c r="A5" s="206"/>
      <c r="B5" s="2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2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</row>
    <row r="6" spans="1:66" ht="25.35" customHeight="1">
      <c r="A6" s="206"/>
      <c r="B6" s="21"/>
      <c r="C6" s="23"/>
      <c r="D6" s="210" t="s">
        <v>16</v>
      </c>
      <c r="E6" s="23"/>
      <c r="F6" s="272" t="str">
        <f>'Rekapitulace stavby'!K6</f>
        <v>FN Brno - samostatná rozvodna VN pro centrální chlazení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3"/>
      <c r="R6" s="22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</row>
    <row r="7" spans="2:18" s="1" customFormat="1" ht="32.85" customHeight="1">
      <c r="B7" s="28"/>
      <c r="C7" s="211"/>
      <c r="D7" s="25" t="s">
        <v>98</v>
      </c>
      <c r="E7" s="211"/>
      <c r="F7" s="291" t="s">
        <v>285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11"/>
      <c r="R7" s="29"/>
    </row>
    <row r="8" spans="2:18" s="1" customFormat="1" ht="14.45" customHeight="1">
      <c r="B8" s="28"/>
      <c r="C8" s="211"/>
      <c r="D8" s="210" t="s">
        <v>18</v>
      </c>
      <c r="E8" s="211"/>
      <c r="F8" s="204" t="s">
        <v>5</v>
      </c>
      <c r="G8" s="211"/>
      <c r="H8" s="211"/>
      <c r="I8" s="211"/>
      <c r="J8" s="211"/>
      <c r="K8" s="211"/>
      <c r="L8" s="211"/>
      <c r="M8" s="210" t="s">
        <v>19</v>
      </c>
      <c r="N8" s="211"/>
      <c r="O8" s="204" t="s">
        <v>5</v>
      </c>
      <c r="P8" s="211"/>
      <c r="Q8" s="211"/>
      <c r="R8" s="29"/>
    </row>
    <row r="9" spans="2:18" s="1" customFormat="1" ht="14.45" customHeight="1">
      <c r="B9" s="28"/>
      <c r="C9" s="211"/>
      <c r="D9" s="210" t="s">
        <v>20</v>
      </c>
      <c r="E9" s="211"/>
      <c r="F9" s="204" t="s">
        <v>21</v>
      </c>
      <c r="G9" s="211"/>
      <c r="H9" s="211"/>
      <c r="I9" s="211"/>
      <c r="J9" s="211"/>
      <c r="K9" s="211"/>
      <c r="L9" s="211"/>
      <c r="M9" s="210" t="s">
        <v>22</v>
      </c>
      <c r="N9" s="211"/>
      <c r="O9" s="274">
        <f>'Rekapitulace stavby'!AN8</f>
        <v>43719</v>
      </c>
      <c r="P9" s="274"/>
      <c r="Q9" s="211"/>
      <c r="R9" s="29"/>
    </row>
    <row r="10" spans="2:18" s="1" customFormat="1" ht="10.9" customHeight="1">
      <c r="B10" s="28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9"/>
    </row>
    <row r="11" spans="2:18" s="1" customFormat="1" ht="14.45" customHeight="1">
      <c r="B11" s="28"/>
      <c r="C11" s="211"/>
      <c r="D11" s="210" t="s">
        <v>23</v>
      </c>
      <c r="E11" s="211"/>
      <c r="F11" s="211"/>
      <c r="G11" s="211"/>
      <c r="H11" s="211"/>
      <c r="I11" s="211"/>
      <c r="J11" s="211"/>
      <c r="K11" s="211"/>
      <c r="L11" s="211"/>
      <c r="M11" s="210" t="s">
        <v>24</v>
      </c>
      <c r="N11" s="211"/>
      <c r="O11" s="229" t="str">
        <f>IF('Rekapitulace stavby'!AN10="","",'Rekapitulace stavby'!AN10)</f>
        <v/>
      </c>
      <c r="P11" s="229"/>
      <c r="Q11" s="211"/>
      <c r="R11" s="29"/>
    </row>
    <row r="12" spans="2:18" s="1" customFormat="1" ht="18" customHeight="1">
      <c r="B12" s="28"/>
      <c r="C12" s="211"/>
      <c r="D12" s="211"/>
      <c r="E12" s="204" t="str">
        <f>IF('Rekapitulace stavby'!E11="","",'Rekapitulace stavby'!E11)</f>
        <v xml:space="preserve"> </v>
      </c>
      <c r="F12" s="211"/>
      <c r="G12" s="211"/>
      <c r="H12" s="211"/>
      <c r="I12" s="211"/>
      <c r="J12" s="211"/>
      <c r="K12" s="211"/>
      <c r="L12" s="211"/>
      <c r="M12" s="210" t="s">
        <v>25</v>
      </c>
      <c r="N12" s="211"/>
      <c r="O12" s="229" t="str">
        <f>IF('Rekapitulace stavby'!AN11="","",'Rekapitulace stavby'!AN11)</f>
        <v/>
      </c>
      <c r="P12" s="229"/>
      <c r="Q12" s="211"/>
      <c r="R12" s="29"/>
    </row>
    <row r="13" spans="2:18" s="1" customFormat="1" ht="6.95" customHeight="1">
      <c r="B13" s="28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9"/>
    </row>
    <row r="14" spans="2:18" s="1" customFormat="1" ht="14.45" customHeight="1">
      <c r="B14" s="28"/>
      <c r="C14" s="211"/>
      <c r="D14" s="210" t="s">
        <v>26</v>
      </c>
      <c r="E14" s="211"/>
      <c r="F14" s="211"/>
      <c r="G14" s="211"/>
      <c r="H14" s="211"/>
      <c r="I14" s="211"/>
      <c r="J14" s="211"/>
      <c r="K14" s="211"/>
      <c r="L14" s="211"/>
      <c r="M14" s="210" t="s">
        <v>24</v>
      </c>
      <c r="N14" s="211"/>
      <c r="O14" s="229" t="str">
        <f>IF('Rekapitulace stavby'!AN13="","",'Rekapitulace stavby'!AN13)</f>
        <v/>
      </c>
      <c r="P14" s="229"/>
      <c r="Q14" s="211"/>
      <c r="R14" s="29"/>
    </row>
    <row r="15" spans="2:18" s="1" customFormat="1" ht="18" customHeight="1">
      <c r="B15" s="28"/>
      <c r="C15" s="211"/>
      <c r="D15" s="211"/>
      <c r="E15" s="204" t="str">
        <f>IF('Rekapitulace stavby'!E14="","",'Rekapitulace stavby'!E14)</f>
        <v xml:space="preserve"> </v>
      </c>
      <c r="F15" s="211"/>
      <c r="G15" s="211"/>
      <c r="H15" s="211"/>
      <c r="I15" s="211"/>
      <c r="J15" s="211"/>
      <c r="K15" s="211"/>
      <c r="L15" s="211"/>
      <c r="M15" s="210" t="s">
        <v>25</v>
      </c>
      <c r="N15" s="211"/>
      <c r="O15" s="229" t="str">
        <f>IF('Rekapitulace stavby'!AN14="","",'Rekapitulace stavby'!AN14)</f>
        <v/>
      </c>
      <c r="P15" s="229"/>
      <c r="Q15" s="211"/>
      <c r="R15" s="29"/>
    </row>
    <row r="16" spans="2:18" s="1" customFormat="1" ht="6.95" customHeight="1">
      <c r="B16" s="28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9"/>
    </row>
    <row r="17" spans="2:18" s="1" customFormat="1" ht="14.45" customHeight="1">
      <c r="B17" s="28"/>
      <c r="C17" s="211"/>
      <c r="D17" s="210" t="s">
        <v>27</v>
      </c>
      <c r="E17" s="211"/>
      <c r="F17" s="211"/>
      <c r="G17" s="211"/>
      <c r="H17" s="211"/>
      <c r="I17" s="211"/>
      <c r="J17" s="211"/>
      <c r="K17" s="211"/>
      <c r="L17" s="211"/>
      <c r="M17" s="210" t="s">
        <v>24</v>
      </c>
      <c r="N17" s="211"/>
      <c r="O17" s="229" t="s">
        <v>5</v>
      </c>
      <c r="P17" s="229"/>
      <c r="Q17" s="211"/>
      <c r="R17" s="29"/>
    </row>
    <row r="18" spans="2:18" s="1" customFormat="1" ht="18" customHeight="1">
      <c r="B18" s="28"/>
      <c r="C18" s="211"/>
      <c r="D18" s="211"/>
      <c r="E18" s="158" t="s">
        <v>28</v>
      </c>
      <c r="F18" s="211"/>
      <c r="G18" s="211"/>
      <c r="H18" s="211"/>
      <c r="I18" s="211"/>
      <c r="J18" s="211"/>
      <c r="K18" s="211"/>
      <c r="L18" s="211"/>
      <c r="M18" s="210" t="s">
        <v>25</v>
      </c>
      <c r="N18" s="211"/>
      <c r="O18" s="229" t="s">
        <v>5</v>
      </c>
      <c r="P18" s="229"/>
      <c r="Q18" s="211"/>
      <c r="R18" s="29"/>
    </row>
    <row r="19" spans="2:18" s="1" customFormat="1" ht="6.95" customHeight="1">
      <c r="B19" s="28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9"/>
    </row>
    <row r="20" spans="2:18" s="1" customFormat="1" ht="14.45" customHeight="1">
      <c r="B20" s="28"/>
      <c r="C20" s="211"/>
      <c r="D20" s="210" t="s">
        <v>30</v>
      </c>
      <c r="E20" s="211"/>
      <c r="F20" s="211"/>
      <c r="G20" s="211"/>
      <c r="H20" s="211"/>
      <c r="I20" s="211"/>
      <c r="J20" s="211"/>
      <c r="K20" s="211"/>
      <c r="L20" s="211"/>
      <c r="M20" s="210" t="s">
        <v>24</v>
      </c>
      <c r="N20" s="211"/>
      <c r="O20" s="229" t="s">
        <v>5</v>
      </c>
      <c r="P20" s="229"/>
      <c r="Q20" s="211"/>
      <c r="R20" s="29"/>
    </row>
    <row r="21" spans="2:18" s="1" customFormat="1" ht="18" customHeight="1">
      <c r="B21" s="28"/>
      <c r="C21" s="211"/>
      <c r="D21" s="211"/>
      <c r="E21" s="158" t="s">
        <v>286</v>
      </c>
      <c r="F21" s="211"/>
      <c r="G21" s="211"/>
      <c r="H21" s="211"/>
      <c r="I21" s="211"/>
      <c r="J21" s="211"/>
      <c r="K21" s="211"/>
      <c r="L21" s="211"/>
      <c r="M21" s="210" t="s">
        <v>25</v>
      </c>
      <c r="N21" s="211"/>
      <c r="O21" s="229" t="s">
        <v>5</v>
      </c>
      <c r="P21" s="229"/>
      <c r="Q21" s="211"/>
      <c r="R21" s="29"/>
    </row>
    <row r="22" spans="2:18" s="1" customFormat="1" ht="6.95" customHeight="1">
      <c r="B22" s="28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9"/>
    </row>
    <row r="23" spans="2:18" s="1" customFormat="1" ht="14.45" customHeight="1">
      <c r="B23" s="28"/>
      <c r="C23" s="211"/>
      <c r="D23" s="210" t="s">
        <v>32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9"/>
    </row>
    <row r="24" spans="2:18" s="1" customFormat="1" ht="16.5" customHeight="1">
      <c r="B24" s="28"/>
      <c r="C24" s="211"/>
      <c r="D24" s="211"/>
      <c r="E24" s="231" t="s">
        <v>5</v>
      </c>
      <c r="F24" s="231"/>
      <c r="G24" s="231"/>
      <c r="H24" s="231"/>
      <c r="I24" s="231"/>
      <c r="J24" s="231"/>
      <c r="K24" s="231"/>
      <c r="L24" s="231"/>
      <c r="M24" s="211"/>
      <c r="N24" s="211"/>
      <c r="O24" s="211"/>
      <c r="P24" s="211"/>
      <c r="Q24" s="211"/>
      <c r="R24" s="29"/>
    </row>
    <row r="25" spans="2:18" s="1" customFormat="1" ht="6.95" customHeight="1">
      <c r="B25" s="28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9"/>
    </row>
    <row r="26" spans="2:18" s="1" customFormat="1" ht="6.95" customHeight="1">
      <c r="B26" s="28"/>
      <c r="C26" s="21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211"/>
      <c r="R26" s="29"/>
    </row>
    <row r="27" spans="2:18" s="1" customFormat="1" ht="14.45" customHeight="1">
      <c r="B27" s="28"/>
      <c r="C27" s="211"/>
      <c r="D27" s="94" t="s">
        <v>100</v>
      </c>
      <c r="E27" s="211"/>
      <c r="F27" s="211"/>
      <c r="G27" s="211"/>
      <c r="H27" s="211"/>
      <c r="I27" s="211"/>
      <c r="J27" s="211"/>
      <c r="K27" s="211"/>
      <c r="L27" s="211"/>
      <c r="M27" s="251">
        <f>L95</f>
        <v>0</v>
      </c>
      <c r="N27" s="251"/>
      <c r="O27" s="251"/>
      <c r="P27" s="251"/>
      <c r="Q27" s="211"/>
      <c r="R27" s="29"/>
    </row>
    <row r="28" spans="2:18" s="1" customFormat="1" ht="14.45" customHeight="1">
      <c r="B28" s="28"/>
      <c r="C28" s="211"/>
      <c r="D28" s="27" t="s">
        <v>101</v>
      </c>
      <c r="E28" s="211"/>
      <c r="F28" s="211"/>
      <c r="G28" s="211"/>
      <c r="H28" s="211"/>
      <c r="I28" s="211"/>
      <c r="J28" s="211"/>
      <c r="K28" s="211"/>
      <c r="L28" s="211"/>
      <c r="M28" s="251"/>
      <c r="N28" s="251"/>
      <c r="O28" s="251"/>
      <c r="P28" s="251"/>
      <c r="Q28" s="211"/>
      <c r="R28" s="29"/>
    </row>
    <row r="29" spans="2:18" s="1" customFormat="1" ht="6.95" customHeight="1">
      <c r="B29" s="28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9"/>
    </row>
    <row r="30" spans="2:18" s="1" customFormat="1" ht="25.35" customHeight="1">
      <c r="B30" s="28"/>
      <c r="C30" s="211"/>
      <c r="D30" s="95" t="s">
        <v>35</v>
      </c>
      <c r="E30" s="211"/>
      <c r="F30" s="211"/>
      <c r="G30" s="211"/>
      <c r="H30" s="211"/>
      <c r="I30" s="211"/>
      <c r="J30" s="211"/>
      <c r="K30" s="211"/>
      <c r="L30" s="211"/>
      <c r="M30" s="278">
        <f>ROUND(M27+M28,2)</f>
        <v>0</v>
      </c>
      <c r="N30" s="271"/>
      <c r="O30" s="271"/>
      <c r="P30" s="271"/>
      <c r="Q30" s="211"/>
      <c r="R30" s="29"/>
    </row>
    <row r="31" spans="2:18" s="1" customFormat="1" ht="6.95" customHeight="1">
      <c r="B31" s="28"/>
      <c r="C31" s="21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211"/>
      <c r="R31" s="29"/>
    </row>
    <row r="32" spans="2:18" s="1" customFormat="1" ht="14.45" customHeight="1">
      <c r="B32" s="28"/>
      <c r="C32" s="211"/>
      <c r="D32" s="34" t="s">
        <v>36</v>
      </c>
      <c r="E32" s="34" t="s">
        <v>37</v>
      </c>
      <c r="F32" s="205">
        <v>0.21</v>
      </c>
      <c r="G32" s="96" t="s">
        <v>38</v>
      </c>
      <c r="H32" s="279" t="e">
        <f>ROUND((SUM(BE91:BE92)+SUM(#REF!)),2)</f>
        <v>#REF!</v>
      </c>
      <c r="I32" s="271"/>
      <c r="J32" s="271"/>
      <c r="K32" s="211"/>
      <c r="L32" s="211"/>
      <c r="M32" s="279">
        <f>M30/100*21</f>
        <v>0</v>
      </c>
      <c r="N32" s="271"/>
      <c r="O32" s="271"/>
      <c r="P32" s="271"/>
      <c r="Q32" s="211"/>
      <c r="R32" s="29"/>
    </row>
    <row r="33" spans="2:18" s="1" customFormat="1" ht="14.45" customHeight="1">
      <c r="B33" s="28"/>
      <c r="C33" s="211"/>
      <c r="D33" s="211"/>
      <c r="E33" s="34" t="s">
        <v>39</v>
      </c>
      <c r="F33" s="205">
        <v>0.15</v>
      </c>
      <c r="G33" s="96" t="s">
        <v>38</v>
      </c>
      <c r="H33" s="279" t="e">
        <f>ROUND((SUM(BF91:BF92)+SUM(#REF!)),2)</f>
        <v>#REF!</v>
      </c>
      <c r="I33" s="271"/>
      <c r="J33" s="271"/>
      <c r="K33" s="211"/>
      <c r="L33" s="211"/>
      <c r="M33" s="279" t="e">
        <f>ROUND(ROUND((SUM(BF91:BF92)+SUM(#REF!)),2)*F33,2)</f>
        <v>#REF!</v>
      </c>
      <c r="N33" s="271"/>
      <c r="O33" s="271"/>
      <c r="P33" s="271"/>
      <c r="Q33" s="211"/>
      <c r="R33" s="29"/>
    </row>
    <row r="34" spans="2:18" s="1" customFormat="1" ht="14.45" customHeight="1" hidden="1">
      <c r="B34" s="28"/>
      <c r="C34" s="211"/>
      <c r="D34" s="211"/>
      <c r="E34" s="34" t="s">
        <v>40</v>
      </c>
      <c r="F34" s="205">
        <v>0.21</v>
      </c>
      <c r="G34" s="96" t="s">
        <v>38</v>
      </c>
      <c r="H34" s="279" t="e">
        <f>ROUND((SUM(BG91:BG92)+SUM(#REF!)),2)</f>
        <v>#REF!</v>
      </c>
      <c r="I34" s="271"/>
      <c r="J34" s="271"/>
      <c r="K34" s="211"/>
      <c r="L34" s="211"/>
      <c r="M34" s="279">
        <v>0</v>
      </c>
      <c r="N34" s="271"/>
      <c r="O34" s="271"/>
      <c r="P34" s="271"/>
      <c r="Q34" s="211"/>
      <c r="R34" s="29"/>
    </row>
    <row r="35" spans="2:18" s="1" customFormat="1" ht="14.45" customHeight="1" hidden="1">
      <c r="B35" s="28"/>
      <c r="C35" s="211"/>
      <c r="D35" s="211"/>
      <c r="E35" s="34" t="s">
        <v>41</v>
      </c>
      <c r="F35" s="205">
        <v>0.15</v>
      </c>
      <c r="G35" s="96" t="s">
        <v>38</v>
      </c>
      <c r="H35" s="279" t="e">
        <f>ROUND((SUM(BH91:BH92)+SUM(#REF!)),2)</f>
        <v>#REF!</v>
      </c>
      <c r="I35" s="271"/>
      <c r="J35" s="271"/>
      <c r="K35" s="211"/>
      <c r="L35" s="211"/>
      <c r="M35" s="279">
        <v>0</v>
      </c>
      <c r="N35" s="271"/>
      <c r="O35" s="271"/>
      <c r="P35" s="271"/>
      <c r="Q35" s="211"/>
      <c r="R35" s="29"/>
    </row>
    <row r="36" spans="2:18" s="1" customFormat="1" ht="14.45" customHeight="1" hidden="1">
      <c r="B36" s="28"/>
      <c r="C36" s="211"/>
      <c r="D36" s="211"/>
      <c r="E36" s="34" t="s">
        <v>42</v>
      </c>
      <c r="F36" s="205">
        <v>0</v>
      </c>
      <c r="G36" s="96" t="s">
        <v>38</v>
      </c>
      <c r="H36" s="279" t="e">
        <f>ROUND((SUM(BI91:BI92)+SUM(#REF!)),2)</f>
        <v>#REF!</v>
      </c>
      <c r="I36" s="271"/>
      <c r="J36" s="271"/>
      <c r="K36" s="211"/>
      <c r="L36" s="211"/>
      <c r="M36" s="279">
        <v>0</v>
      </c>
      <c r="N36" s="271"/>
      <c r="O36" s="271"/>
      <c r="P36" s="271"/>
      <c r="Q36" s="211"/>
      <c r="R36" s="29"/>
    </row>
    <row r="37" spans="2:18" s="1" customFormat="1" ht="6.95" customHeight="1">
      <c r="B37" s="28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9"/>
    </row>
    <row r="38" spans="2:18" s="1" customFormat="1" ht="25.35" customHeight="1">
      <c r="B38" s="28"/>
      <c r="C38" s="209"/>
      <c r="D38" s="97" t="s">
        <v>43</v>
      </c>
      <c r="E38" s="64"/>
      <c r="F38" s="64"/>
      <c r="G38" s="98" t="s">
        <v>44</v>
      </c>
      <c r="H38" s="99" t="s">
        <v>45</v>
      </c>
      <c r="I38" s="64"/>
      <c r="J38" s="64"/>
      <c r="K38" s="64"/>
      <c r="L38" s="289">
        <f>M30+M32</f>
        <v>0</v>
      </c>
      <c r="M38" s="289"/>
      <c r="N38" s="289"/>
      <c r="O38" s="289"/>
      <c r="P38" s="290"/>
      <c r="Q38" s="209"/>
      <c r="R38" s="29"/>
    </row>
    <row r="39" spans="2:18" s="1" customFormat="1" ht="14.45" customHeight="1">
      <c r="B39" s="28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9"/>
    </row>
    <row r="40" spans="2:18" s="1" customFormat="1" ht="14.45" customHeight="1">
      <c r="B40" s="28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9"/>
    </row>
    <row r="41" spans="2:18" ht="13.5">
      <c r="B41" s="2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2"/>
    </row>
    <row r="42" spans="2:18" ht="13.5">
      <c r="B42" s="2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2"/>
    </row>
    <row r="43" spans="2:18" ht="13.5">
      <c r="B43" s="2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2"/>
    </row>
    <row r="44" spans="2:18" ht="13.5">
      <c r="B44" s="2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2"/>
    </row>
    <row r="45" spans="2:18" ht="13.5"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2"/>
    </row>
    <row r="46" spans="2:18" ht="13.5">
      <c r="B46" s="2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2"/>
    </row>
    <row r="47" spans="2:18" ht="13.5">
      <c r="B47" s="2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2"/>
    </row>
    <row r="48" spans="2:18" ht="13.5">
      <c r="B48" s="2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2"/>
    </row>
    <row r="49" spans="2:18" ht="13.5">
      <c r="B49" s="2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2"/>
    </row>
    <row r="50" spans="2:18" s="1" customFormat="1" ht="15">
      <c r="B50" s="28"/>
      <c r="C50" s="211"/>
      <c r="D50" s="41" t="s">
        <v>46</v>
      </c>
      <c r="E50" s="42"/>
      <c r="F50" s="42"/>
      <c r="G50" s="42"/>
      <c r="H50" s="43"/>
      <c r="I50" s="211"/>
      <c r="J50" s="41" t="s">
        <v>47</v>
      </c>
      <c r="K50" s="42"/>
      <c r="L50" s="42"/>
      <c r="M50" s="42"/>
      <c r="N50" s="42"/>
      <c r="O50" s="42"/>
      <c r="P50" s="43"/>
      <c r="Q50" s="211"/>
      <c r="R50" s="29"/>
    </row>
    <row r="51" spans="2:18" ht="13.5">
      <c r="B51" s="21"/>
      <c r="C51" s="23"/>
      <c r="D51" s="44"/>
      <c r="E51" s="23"/>
      <c r="F51" s="23"/>
      <c r="G51" s="23"/>
      <c r="H51" s="45"/>
      <c r="I51" s="23"/>
      <c r="J51" s="44"/>
      <c r="K51" s="23"/>
      <c r="L51" s="23"/>
      <c r="M51" s="23"/>
      <c r="N51" s="23"/>
      <c r="O51" s="23"/>
      <c r="P51" s="45"/>
      <c r="Q51" s="23"/>
      <c r="R51" s="22"/>
    </row>
    <row r="52" spans="2:18" ht="13.5">
      <c r="B52" s="21"/>
      <c r="C52" s="23"/>
      <c r="D52" s="44" t="s">
        <v>31</v>
      </c>
      <c r="E52" s="23"/>
      <c r="F52" s="23"/>
      <c r="G52" s="23"/>
      <c r="H52" s="45"/>
      <c r="I52" s="23"/>
      <c r="J52" s="44"/>
      <c r="K52" s="23"/>
      <c r="L52" s="23"/>
      <c r="M52" s="23"/>
      <c r="N52" s="23"/>
      <c r="O52" s="23"/>
      <c r="P52" s="45"/>
      <c r="Q52" s="23"/>
      <c r="R52" s="22"/>
    </row>
    <row r="53" spans="2:18" ht="13.5">
      <c r="B53" s="21"/>
      <c r="C53" s="23"/>
      <c r="D53" s="44" t="s">
        <v>48</v>
      </c>
      <c r="E53" s="23"/>
      <c r="F53" s="23"/>
      <c r="G53" s="23"/>
      <c r="H53" s="45"/>
      <c r="I53" s="23"/>
      <c r="J53" s="44"/>
      <c r="K53" s="23"/>
      <c r="L53" s="23"/>
      <c r="M53" s="23"/>
      <c r="N53" s="23"/>
      <c r="O53" s="23"/>
      <c r="P53" s="45"/>
      <c r="Q53" s="23"/>
      <c r="R53" s="22"/>
    </row>
    <row r="54" spans="2:18" ht="13.5">
      <c r="B54" s="21"/>
      <c r="C54" s="23"/>
      <c r="D54" s="44" t="s">
        <v>49</v>
      </c>
      <c r="E54" s="23"/>
      <c r="F54" s="23"/>
      <c r="G54" s="23"/>
      <c r="H54" s="45"/>
      <c r="I54" s="23"/>
      <c r="J54" s="44"/>
      <c r="K54" s="23"/>
      <c r="L54" s="23"/>
      <c r="M54" s="23"/>
      <c r="N54" s="23"/>
      <c r="O54" s="23"/>
      <c r="P54" s="45"/>
      <c r="Q54" s="23"/>
      <c r="R54" s="22"/>
    </row>
    <row r="55" spans="2:18" ht="13.5">
      <c r="B55" s="21"/>
      <c r="C55" s="23"/>
      <c r="D55" s="44"/>
      <c r="E55" s="23"/>
      <c r="F55" s="23"/>
      <c r="G55" s="23"/>
      <c r="H55" s="45"/>
      <c r="I55" s="23"/>
      <c r="J55" s="44"/>
      <c r="K55" s="23"/>
      <c r="L55" s="23"/>
      <c r="M55" s="23"/>
      <c r="N55" s="23"/>
      <c r="O55" s="23"/>
      <c r="P55" s="45"/>
      <c r="Q55" s="23"/>
      <c r="R55" s="22"/>
    </row>
    <row r="56" spans="2:18" ht="13.5">
      <c r="B56" s="21"/>
      <c r="C56" s="23"/>
      <c r="D56" s="44"/>
      <c r="E56" s="23"/>
      <c r="F56" s="23"/>
      <c r="G56" s="23"/>
      <c r="H56" s="45"/>
      <c r="I56" s="23"/>
      <c r="J56" s="44"/>
      <c r="K56" s="23"/>
      <c r="L56" s="23"/>
      <c r="M56" s="23"/>
      <c r="N56" s="23"/>
      <c r="O56" s="23"/>
      <c r="P56" s="45"/>
      <c r="Q56" s="23"/>
      <c r="R56" s="22"/>
    </row>
    <row r="57" spans="2:18" ht="13.5">
      <c r="B57" s="21"/>
      <c r="C57" s="23"/>
      <c r="D57" s="44"/>
      <c r="E57" s="23"/>
      <c r="F57" s="23"/>
      <c r="G57" s="23"/>
      <c r="H57" s="45"/>
      <c r="I57" s="23"/>
      <c r="J57" s="44"/>
      <c r="K57" s="23"/>
      <c r="L57" s="23"/>
      <c r="M57" s="23"/>
      <c r="N57" s="23"/>
      <c r="O57" s="23"/>
      <c r="P57" s="45"/>
      <c r="Q57" s="23"/>
      <c r="R57" s="22"/>
    </row>
    <row r="58" spans="2:18" ht="13.5">
      <c r="B58" s="21"/>
      <c r="C58" s="23"/>
      <c r="D58" s="44"/>
      <c r="E58" s="23"/>
      <c r="F58" s="23"/>
      <c r="G58" s="23"/>
      <c r="H58" s="45"/>
      <c r="I58" s="23"/>
      <c r="J58" s="44"/>
      <c r="K58" s="23"/>
      <c r="L58" s="23"/>
      <c r="M58" s="23"/>
      <c r="N58" s="23"/>
      <c r="O58" s="23"/>
      <c r="P58" s="45"/>
      <c r="Q58" s="23"/>
      <c r="R58" s="22"/>
    </row>
    <row r="59" spans="2:18" s="1" customFormat="1" ht="15">
      <c r="B59" s="28"/>
      <c r="C59" s="211"/>
      <c r="D59" s="46" t="s">
        <v>50</v>
      </c>
      <c r="E59" s="47"/>
      <c r="F59" s="47"/>
      <c r="G59" s="48" t="s">
        <v>51</v>
      </c>
      <c r="H59" s="49"/>
      <c r="I59" s="211"/>
      <c r="J59" s="46" t="s">
        <v>52</v>
      </c>
      <c r="K59" s="47"/>
      <c r="L59" s="47"/>
      <c r="M59" s="47"/>
      <c r="N59" s="48" t="s">
        <v>51</v>
      </c>
      <c r="O59" s="47"/>
      <c r="P59" s="49"/>
      <c r="Q59" s="211"/>
      <c r="R59" s="29"/>
    </row>
    <row r="60" spans="2:18" ht="13.5">
      <c r="B60" s="2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2"/>
    </row>
    <row r="61" spans="2:18" s="1" customFormat="1" ht="15">
      <c r="B61" s="28"/>
      <c r="C61" s="211"/>
      <c r="D61" s="41" t="s">
        <v>53</v>
      </c>
      <c r="E61" s="42"/>
      <c r="F61" s="42"/>
      <c r="G61" s="42"/>
      <c r="H61" s="43"/>
      <c r="I61" s="211"/>
      <c r="J61" s="41" t="s">
        <v>54</v>
      </c>
      <c r="K61" s="42"/>
      <c r="L61" s="42"/>
      <c r="M61" s="42"/>
      <c r="N61" s="42"/>
      <c r="O61" s="42"/>
      <c r="P61" s="43"/>
      <c r="Q61" s="211"/>
      <c r="R61" s="29"/>
    </row>
    <row r="62" spans="2:18" ht="13.5">
      <c r="B62" s="21"/>
      <c r="C62" s="23"/>
      <c r="D62" s="44"/>
      <c r="E62" s="23"/>
      <c r="F62" s="23"/>
      <c r="G62" s="23"/>
      <c r="H62" s="45"/>
      <c r="I62" s="23"/>
      <c r="J62" s="44"/>
      <c r="K62" s="23"/>
      <c r="L62" s="23"/>
      <c r="M62" s="23"/>
      <c r="N62" s="23"/>
      <c r="O62" s="23"/>
      <c r="P62" s="45"/>
      <c r="Q62" s="23"/>
      <c r="R62" s="22"/>
    </row>
    <row r="63" spans="2:18" ht="13.5">
      <c r="B63" s="21"/>
      <c r="C63" s="23"/>
      <c r="D63" s="44"/>
      <c r="E63" s="23"/>
      <c r="F63" s="23"/>
      <c r="G63" s="23"/>
      <c r="H63" s="45"/>
      <c r="I63" s="23"/>
      <c r="J63" s="44"/>
      <c r="K63" s="23"/>
      <c r="L63" s="23"/>
      <c r="M63" s="23"/>
      <c r="N63" s="23"/>
      <c r="O63" s="23"/>
      <c r="P63" s="45"/>
      <c r="Q63" s="23"/>
      <c r="R63" s="22"/>
    </row>
    <row r="64" spans="2:18" ht="13.5">
      <c r="B64" s="21"/>
      <c r="C64" s="23"/>
      <c r="D64" s="44"/>
      <c r="E64" s="23"/>
      <c r="F64" s="23"/>
      <c r="G64" s="23"/>
      <c r="H64" s="45"/>
      <c r="I64" s="23"/>
      <c r="J64" s="44"/>
      <c r="K64" s="23"/>
      <c r="L64" s="23"/>
      <c r="M64" s="23"/>
      <c r="N64" s="23"/>
      <c r="O64" s="23"/>
      <c r="P64" s="45"/>
      <c r="Q64" s="23"/>
      <c r="R64" s="22"/>
    </row>
    <row r="65" spans="2:18" ht="13.5">
      <c r="B65" s="21"/>
      <c r="C65" s="23"/>
      <c r="D65" s="44"/>
      <c r="E65" s="23"/>
      <c r="F65" s="23"/>
      <c r="G65" s="23"/>
      <c r="H65" s="45"/>
      <c r="I65" s="23"/>
      <c r="J65" s="44"/>
      <c r="K65" s="23"/>
      <c r="L65" s="23"/>
      <c r="M65" s="23"/>
      <c r="N65" s="23"/>
      <c r="O65" s="23"/>
      <c r="P65" s="45"/>
      <c r="Q65" s="23"/>
      <c r="R65" s="22"/>
    </row>
    <row r="66" spans="2:18" ht="13.5">
      <c r="B66" s="21"/>
      <c r="C66" s="23"/>
      <c r="D66" s="44"/>
      <c r="E66" s="23"/>
      <c r="F66" s="23"/>
      <c r="G66" s="23"/>
      <c r="H66" s="45"/>
      <c r="I66" s="23"/>
      <c r="J66" s="44"/>
      <c r="K66" s="23"/>
      <c r="L66" s="23"/>
      <c r="M66" s="23"/>
      <c r="N66" s="23"/>
      <c r="O66" s="23"/>
      <c r="P66" s="45"/>
      <c r="Q66" s="23"/>
      <c r="R66" s="22"/>
    </row>
    <row r="67" spans="2:18" ht="13.5">
      <c r="B67" s="21"/>
      <c r="C67" s="23"/>
      <c r="D67" s="44"/>
      <c r="E67" s="23"/>
      <c r="F67" s="23"/>
      <c r="G67" s="23"/>
      <c r="H67" s="45"/>
      <c r="I67" s="23"/>
      <c r="J67" s="44"/>
      <c r="K67" s="23"/>
      <c r="L67" s="23"/>
      <c r="M67" s="23"/>
      <c r="N67" s="23"/>
      <c r="O67" s="23"/>
      <c r="P67" s="45"/>
      <c r="Q67" s="23"/>
      <c r="R67" s="22"/>
    </row>
    <row r="68" spans="2:18" ht="13.5">
      <c r="B68" s="21"/>
      <c r="C68" s="23"/>
      <c r="D68" s="44"/>
      <c r="E68" s="23"/>
      <c r="F68" s="23"/>
      <c r="G68" s="23"/>
      <c r="H68" s="45"/>
      <c r="I68" s="23"/>
      <c r="J68" s="44"/>
      <c r="K68" s="23"/>
      <c r="L68" s="23"/>
      <c r="M68" s="23"/>
      <c r="N68" s="23"/>
      <c r="O68" s="23"/>
      <c r="P68" s="45"/>
      <c r="Q68" s="23"/>
      <c r="R68" s="22"/>
    </row>
    <row r="69" spans="2:18" ht="13.5">
      <c r="B69" s="21"/>
      <c r="C69" s="23"/>
      <c r="D69" s="44"/>
      <c r="E69" s="23"/>
      <c r="F69" s="23"/>
      <c r="G69" s="23"/>
      <c r="H69" s="45"/>
      <c r="I69" s="23"/>
      <c r="J69" s="44"/>
      <c r="K69" s="23"/>
      <c r="L69" s="23"/>
      <c r="M69" s="23"/>
      <c r="N69" s="23"/>
      <c r="O69" s="23"/>
      <c r="P69" s="45"/>
      <c r="Q69" s="23"/>
      <c r="R69" s="22"/>
    </row>
    <row r="70" spans="2:18" s="1" customFormat="1" ht="15">
      <c r="B70" s="28"/>
      <c r="C70" s="211"/>
      <c r="D70" s="46" t="s">
        <v>52</v>
      </c>
      <c r="E70" s="47"/>
      <c r="F70" s="47"/>
      <c r="G70" s="48" t="s">
        <v>51</v>
      </c>
      <c r="H70" s="49"/>
      <c r="I70" s="211"/>
      <c r="J70" s="46" t="s">
        <v>52</v>
      </c>
      <c r="K70" s="47"/>
      <c r="L70" s="47"/>
      <c r="M70" s="47"/>
      <c r="N70" s="48" t="s">
        <v>51</v>
      </c>
      <c r="O70" s="47"/>
      <c r="P70" s="49"/>
      <c r="Q70" s="211"/>
      <c r="R70" s="29"/>
    </row>
    <row r="71" spans="2:18" s="1" customFormat="1" ht="14.45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5" spans="2:18" s="1" customFormat="1" ht="6.95" customHeight="1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</row>
    <row r="76" spans="2:18" s="1" customFormat="1" ht="36.95" customHeight="1">
      <c r="B76" s="28"/>
      <c r="C76" s="228" t="s">
        <v>102</v>
      </c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9"/>
    </row>
    <row r="77" spans="2:18" s="1" customFormat="1" ht="6.95" customHeight="1">
      <c r="B77" s="28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9"/>
    </row>
    <row r="78" spans="2:18" s="1" customFormat="1" ht="30" customHeight="1">
      <c r="B78" s="28"/>
      <c r="C78" s="210" t="s">
        <v>16</v>
      </c>
      <c r="D78" s="211"/>
      <c r="E78" s="211"/>
      <c r="F78" s="272" t="str">
        <f>F6</f>
        <v>FN Brno - samostatná rozvodna VN pro centrální chlazení</v>
      </c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11"/>
      <c r="R78" s="29"/>
    </row>
    <row r="79" spans="2:18" s="1" customFormat="1" ht="36.95" customHeight="1">
      <c r="B79" s="28"/>
      <c r="C79" s="59" t="s">
        <v>98</v>
      </c>
      <c r="D79" s="211"/>
      <c r="E79" s="211"/>
      <c r="F79" s="238" t="str">
        <f>F7</f>
        <v>objekt č. 16 rozvody VN NN + stavební část</v>
      </c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11"/>
      <c r="R79" s="29"/>
    </row>
    <row r="80" spans="2:18" s="1" customFormat="1" ht="6.95" customHeight="1">
      <c r="B80" s="28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9"/>
    </row>
    <row r="81" spans="2:18" s="1" customFormat="1" ht="18" customHeight="1">
      <c r="B81" s="28"/>
      <c r="C81" s="210" t="s">
        <v>20</v>
      </c>
      <c r="D81" s="211"/>
      <c r="E81" s="211"/>
      <c r="F81" s="204" t="str">
        <f>F9</f>
        <v xml:space="preserve"> </v>
      </c>
      <c r="G81" s="211"/>
      <c r="H81" s="211"/>
      <c r="I81" s="211"/>
      <c r="J81" s="211"/>
      <c r="K81" s="210" t="s">
        <v>22</v>
      </c>
      <c r="L81" s="211"/>
      <c r="M81" s="274">
        <f>IF(O9="","",O9)</f>
        <v>43719</v>
      </c>
      <c r="N81" s="274"/>
      <c r="O81" s="274"/>
      <c r="P81" s="274"/>
      <c r="Q81" s="211"/>
      <c r="R81" s="29"/>
    </row>
    <row r="82" spans="2:18" s="1" customFormat="1" ht="6.95" customHeight="1">
      <c r="B82" s="28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9"/>
    </row>
    <row r="83" spans="2:18" s="1" customFormat="1" ht="15">
      <c r="B83" s="28"/>
      <c r="C83" s="210" t="s">
        <v>23</v>
      </c>
      <c r="D83" s="211"/>
      <c r="E83" s="211"/>
      <c r="F83" s="204" t="str">
        <f>E12</f>
        <v xml:space="preserve"> </v>
      </c>
      <c r="G83" s="211"/>
      <c r="H83" s="211"/>
      <c r="I83" s="211"/>
      <c r="J83" s="211"/>
      <c r="K83" s="210" t="s">
        <v>27</v>
      </c>
      <c r="L83" s="211"/>
      <c r="M83" s="229" t="str">
        <f>E18</f>
        <v>Martin Jahoda</v>
      </c>
      <c r="N83" s="229"/>
      <c r="O83" s="229"/>
      <c r="P83" s="229"/>
      <c r="Q83" s="229"/>
      <c r="R83" s="29"/>
    </row>
    <row r="84" spans="2:18" s="1" customFormat="1" ht="14.45" customHeight="1">
      <c r="B84" s="28"/>
      <c r="C84" s="210" t="s">
        <v>26</v>
      </c>
      <c r="D84" s="211"/>
      <c r="E84" s="211"/>
      <c r="F84" s="204" t="str">
        <f>IF(E15="","",E15)</f>
        <v xml:space="preserve"> </v>
      </c>
      <c r="G84" s="211"/>
      <c r="H84" s="211"/>
      <c r="I84" s="211"/>
      <c r="J84" s="211"/>
      <c r="K84" s="210" t="s">
        <v>30</v>
      </c>
      <c r="L84" s="211"/>
      <c r="M84" s="229" t="str">
        <f>E21</f>
        <v>Atelér Ja-Mar s.r.o.</v>
      </c>
      <c r="N84" s="229"/>
      <c r="O84" s="229"/>
      <c r="P84" s="229"/>
      <c r="Q84" s="229"/>
      <c r="R84" s="29"/>
    </row>
    <row r="85" spans="2:18" s="1" customFormat="1" ht="10.35" customHeight="1">
      <c r="B85" s="28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9"/>
    </row>
    <row r="86" spans="2:18" s="1" customFormat="1" ht="29.25" customHeight="1">
      <c r="B86" s="28"/>
      <c r="C86" s="287" t="s">
        <v>104</v>
      </c>
      <c r="D86" s="288"/>
      <c r="E86" s="288"/>
      <c r="F86" s="288"/>
      <c r="G86" s="288"/>
      <c r="H86" s="209"/>
      <c r="I86" s="209"/>
      <c r="J86" s="209"/>
      <c r="K86" s="209"/>
      <c r="L86" s="209"/>
      <c r="M86" s="209"/>
      <c r="N86" s="287" t="s">
        <v>105</v>
      </c>
      <c r="O86" s="288"/>
      <c r="P86" s="288"/>
      <c r="Q86" s="288"/>
      <c r="R86" s="29"/>
    </row>
    <row r="87" spans="2:18" s="1" customFormat="1" ht="10.35" customHeight="1">
      <c r="B87" s="28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9"/>
    </row>
    <row r="88" spans="2:47" s="1" customFormat="1" ht="29.25" customHeight="1">
      <c r="B88" s="28"/>
      <c r="C88" s="100" t="s">
        <v>106</v>
      </c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41">
        <f>SUM(N89:Q93)</f>
        <v>0</v>
      </c>
      <c r="O88" s="285"/>
      <c r="P88" s="285"/>
      <c r="Q88" s="285"/>
      <c r="R88" s="29"/>
      <c r="AU88" s="17" t="s">
        <v>107</v>
      </c>
    </row>
    <row r="89" spans="2:18" s="6" customFormat="1" ht="24.95" customHeight="1">
      <c r="B89" s="101"/>
      <c r="C89" s="100"/>
      <c r="D89" s="160" t="s">
        <v>287</v>
      </c>
      <c r="E89" s="160"/>
      <c r="F89" s="160"/>
      <c r="G89" s="211"/>
      <c r="H89" s="211"/>
      <c r="I89" s="211"/>
      <c r="J89" s="211"/>
      <c r="K89" s="211"/>
      <c r="L89" s="211"/>
      <c r="M89" s="211"/>
      <c r="N89" s="241">
        <f>N118</f>
        <v>0</v>
      </c>
      <c r="O89" s="285"/>
      <c r="P89" s="285"/>
      <c r="Q89" s="285"/>
      <c r="R89" s="103"/>
    </row>
    <row r="90" spans="2:18" s="1" customFormat="1" ht="21.75" customHeight="1">
      <c r="B90" s="28"/>
      <c r="C90" s="100"/>
      <c r="D90" s="160" t="s">
        <v>288</v>
      </c>
      <c r="E90" s="160"/>
      <c r="F90" s="160"/>
      <c r="G90" s="211"/>
      <c r="H90" s="211"/>
      <c r="I90" s="211"/>
      <c r="J90" s="211"/>
      <c r="K90" s="211"/>
      <c r="L90" s="211"/>
      <c r="M90" s="211"/>
      <c r="N90" s="241">
        <f>N143</f>
        <v>0</v>
      </c>
      <c r="O90" s="285"/>
      <c r="P90" s="285"/>
      <c r="Q90" s="285"/>
      <c r="R90" s="29"/>
    </row>
    <row r="91" spans="2:21" s="1" customFormat="1" ht="29.25" customHeight="1">
      <c r="B91" s="28"/>
      <c r="C91" s="207"/>
      <c r="D91" s="161" t="s">
        <v>289</v>
      </c>
      <c r="E91" s="162"/>
      <c r="F91" s="162"/>
      <c r="G91" s="207"/>
      <c r="H91" s="207"/>
      <c r="I91" s="207"/>
      <c r="J91" s="207"/>
      <c r="K91" s="207"/>
      <c r="L91" s="207"/>
      <c r="M91" s="207"/>
      <c r="N91" s="241">
        <f>N160</f>
        <v>0</v>
      </c>
      <c r="O91" s="285"/>
      <c r="P91" s="285"/>
      <c r="Q91" s="285"/>
      <c r="R91" s="29"/>
      <c r="T91" s="107"/>
      <c r="U91" s="108" t="s">
        <v>36</v>
      </c>
    </row>
    <row r="92" spans="2:18" s="1" customFormat="1" ht="18" customHeight="1">
      <c r="B92" s="28"/>
      <c r="C92" s="211"/>
      <c r="D92" s="160" t="s">
        <v>171</v>
      </c>
      <c r="E92" s="160"/>
      <c r="F92" s="160"/>
      <c r="G92" s="211"/>
      <c r="H92" s="211"/>
      <c r="I92" s="211"/>
      <c r="J92" s="211"/>
      <c r="K92" s="211"/>
      <c r="L92" s="211"/>
      <c r="M92" s="211"/>
      <c r="N92" s="241">
        <f>N171</f>
        <v>0</v>
      </c>
      <c r="O92" s="285"/>
      <c r="P92" s="285"/>
      <c r="Q92" s="285"/>
      <c r="R92" s="29"/>
    </row>
    <row r="93" spans="2:18" s="1" customFormat="1" ht="29.25" customHeight="1">
      <c r="B93" s="28"/>
      <c r="C93" s="163" t="s">
        <v>290</v>
      </c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85"/>
      <c r="O93" s="286"/>
      <c r="P93" s="286"/>
      <c r="Q93" s="286"/>
      <c r="R93" s="29"/>
    </row>
    <row r="94" spans="2:18" s="1" customFormat="1" ht="6.95" customHeight="1">
      <c r="B94" s="28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9"/>
    </row>
    <row r="95" spans="2:47" ht="18">
      <c r="B95" s="206"/>
      <c r="C95" s="92" t="s">
        <v>89</v>
      </c>
      <c r="D95" s="209"/>
      <c r="E95" s="209"/>
      <c r="F95" s="209"/>
      <c r="G95" s="209"/>
      <c r="H95" s="209"/>
      <c r="I95" s="209"/>
      <c r="J95" s="209"/>
      <c r="K95" s="209"/>
      <c r="L95" s="243">
        <f>N88</f>
        <v>0</v>
      </c>
      <c r="M95" s="243"/>
      <c r="N95" s="243"/>
      <c r="O95" s="243"/>
      <c r="P95" s="243"/>
      <c r="Q95" s="243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</row>
    <row r="96" spans="2:47" ht="13.5">
      <c r="B96" s="206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</row>
    <row r="97" spans="2:20" ht="13.5">
      <c r="B97" s="53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55"/>
      <c r="S97" s="206"/>
      <c r="T97" s="206"/>
    </row>
    <row r="98" spans="2:20" ht="13.5">
      <c r="B98" s="28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9"/>
      <c r="S98" s="206"/>
      <c r="T98" s="206"/>
    </row>
    <row r="99" spans="2:20" ht="13.5">
      <c r="B99" s="28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29"/>
      <c r="S99" s="206"/>
      <c r="T99" s="206"/>
    </row>
    <row r="100" spans="2:20" ht="21">
      <c r="B100" s="28"/>
      <c r="C100" s="228" t="s">
        <v>111</v>
      </c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9"/>
      <c r="S100" s="206"/>
      <c r="T100" s="206"/>
    </row>
    <row r="101" spans="2:20" ht="13.5">
      <c r="B101" s="28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9"/>
      <c r="S101" s="206"/>
      <c r="T101" s="206"/>
    </row>
    <row r="102" spans="2:20" ht="15">
      <c r="B102" s="28"/>
      <c r="C102" s="210" t="s">
        <v>16</v>
      </c>
      <c r="D102" s="211"/>
      <c r="E102" s="211"/>
      <c r="F102" s="310" t="s">
        <v>112</v>
      </c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11"/>
      <c r="R102" s="29"/>
      <c r="S102" s="206"/>
      <c r="T102" s="206"/>
    </row>
    <row r="103" spans="2:20" ht="18">
      <c r="B103" s="28"/>
      <c r="C103" s="59" t="s">
        <v>98</v>
      </c>
      <c r="D103" s="211"/>
      <c r="E103" s="211"/>
      <c r="F103" s="311" t="s">
        <v>285</v>
      </c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11"/>
      <c r="R103" s="29"/>
      <c r="S103" s="206"/>
      <c r="T103" s="206"/>
    </row>
    <row r="104" spans="2:20" ht="13.5">
      <c r="B104" s="28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9"/>
      <c r="S104" s="206"/>
      <c r="T104" s="206"/>
    </row>
    <row r="105" spans="2:20" ht="15">
      <c r="B105" s="28"/>
      <c r="C105" s="210" t="s">
        <v>20</v>
      </c>
      <c r="D105" s="211"/>
      <c r="E105" s="211"/>
      <c r="F105" s="204"/>
      <c r="G105" s="211"/>
      <c r="H105" s="211"/>
      <c r="I105" s="211"/>
      <c r="J105" s="211"/>
      <c r="K105" s="210" t="s">
        <v>22</v>
      </c>
      <c r="L105" s="211"/>
      <c r="M105" s="274">
        <v>43719</v>
      </c>
      <c r="N105" s="274"/>
      <c r="O105" s="274"/>
      <c r="P105" s="274"/>
      <c r="Q105" s="211"/>
      <c r="R105" s="29"/>
      <c r="S105" s="206"/>
      <c r="T105" s="206"/>
    </row>
    <row r="106" spans="2:20" ht="13.5">
      <c r="B106" s="28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9"/>
      <c r="S106" s="206"/>
      <c r="T106" s="206"/>
    </row>
    <row r="107" spans="2:20" ht="15">
      <c r="B107" s="28"/>
      <c r="C107" s="210" t="s">
        <v>23</v>
      </c>
      <c r="D107" s="211"/>
      <c r="E107" s="211"/>
      <c r="F107" s="204">
        <f>E2</f>
        <v>0</v>
      </c>
      <c r="G107" s="211"/>
      <c r="H107" s="211"/>
      <c r="I107" s="211"/>
      <c r="J107" s="211"/>
      <c r="K107" s="210" t="s">
        <v>27</v>
      </c>
      <c r="L107" s="211"/>
      <c r="M107" s="229">
        <f>E8</f>
        <v>0</v>
      </c>
      <c r="N107" s="229"/>
      <c r="O107" s="229"/>
      <c r="P107" s="229"/>
      <c r="Q107" s="229"/>
      <c r="R107" s="29"/>
      <c r="S107" s="206"/>
      <c r="T107" s="206"/>
    </row>
    <row r="108" spans="2:20" ht="15">
      <c r="B108" s="109"/>
      <c r="C108" s="210" t="s">
        <v>26</v>
      </c>
      <c r="D108" s="211"/>
      <c r="E108" s="211"/>
      <c r="F108" s="204" t="str">
        <f>IF(E5="","",E5)</f>
        <v/>
      </c>
      <c r="G108" s="211"/>
      <c r="H108" s="211"/>
      <c r="I108" s="211"/>
      <c r="J108" s="211"/>
      <c r="K108" s="210" t="s">
        <v>30</v>
      </c>
      <c r="L108" s="211"/>
      <c r="M108" s="229">
        <f>E11</f>
        <v>0</v>
      </c>
      <c r="N108" s="229"/>
      <c r="O108" s="229"/>
      <c r="P108" s="229"/>
      <c r="Q108" s="229"/>
      <c r="R108" s="111"/>
      <c r="S108" s="206"/>
      <c r="T108" s="206"/>
    </row>
    <row r="109" spans="2:20" ht="13.5">
      <c r="B109" s="28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9"/>
      <c r="S109" s="206"/>
      <c r="T109" s="206"/>
    </row>
    <row r="110" spans="2:20" ht="30">
      <c r="B110" s="115"/>
      <c r="C110" s="110" t="s">
        <v>114</v>
      </c>
      <c r="D110" s="214" t="s">
        <v>115</v>
      </c>
      <c r="E110" s="214" t="s">
        <v>57</v>
      </c>
      <c r="F110" s="267" t="s">
        <v>116</v>
      </c>
      <c r="G110" s="267"/>
      <c r="H110" s="267"/>
      <c r="I110" s="267"/>
      <c r="J110" s="214" t="s">
        <v>117</v>
      </c>
      <c r="K110" s="214" t="s">
        <v>118</v>
      </c>
      <c r="L110" s="267" t="s">
        <v>119</v>
      </c>
      <c r="M110" s="267"/>
      <c r="N110" s="267" t="s">
        <v>105</v>
      </c>
      <c r="O110" s="267"/>
      <c r="P110" s="267"/>
      <c r="Q110" s="268"/>
      <c r="R110" s="118"/>
      <c r="S110" s="206"/>
      <c r="T110" s="206"/>
    </row>
    <row r="111" spans="2:20" ht="18">
      <c r="B111" s="115"/>
      <c r="C111" s="69" t="s">
        <v>100</v>
      </c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69">
        <f>N113+N114+N115+N116</f>
        <v>0</v>
      </c>
      <c r="O111" s="270"/>
      <c r="P111" s="270"/>
      <c r="Q111" s="270"/>
      <c r="R111" s="118"/>
      <c r="S111" s="206"/>
      <c r="T111" s="206"/>
    </row>
    <row r="112" spans="2:20" ht="18">
      <c r="B112" s="115"/>
      <c r="C112" s="69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164"/>
      <c r="O112" s="165"/>
      <c r="P112" s="165"/>
      <c r="Q112" s="165"/>
      <c r="R112" s="118"/>
      <c r="S112" s="206"/>
      <c r="T112" s="206"/>
    </row>
    <row r="113" spans="2:20" ht="18">
      <c r="B113" s="126"/>
      <c r="C113" s="160" t="s">
        <v>287</v>
      </c>
      <c r="D113" s="160"/>
      <c r="E113" s="160"/>
      <c r="F113" s="117"/>
      <c r="G113" s="117"/>
      <c r="H113" s="117"/>
      <c r="I113" s="117"/>
      <c r="J113" s="117"/>
      <c r="K113" s="117"/>
      <c r="L113" s="117"/>
      <c r="M113" s="117"/>
      <c r="N113" s="296">
        <f>N118</f>
        <v>0</v>
      </c>
      <c r="O113" s="281"/>
      <c r="P113" s="281"/>
      <c r="Q113" s="281"/>
      <c r="R113" s="131"/>
      <c r="S113" s="206"/>
      <c r="T113" s="206"/>
    </row>
    <row r="114" spans="2:20" ht="20.1" customHeight="1">
      <c r="B114" s="126"/>
      <c r="C114" s="160" t="s">
        <v>288</v>
      </c>
      <c r="D114" s="160"/>
      <c r="E114" s="160"/>
      <c r="F114" s="117"/>
      <c r="G114" s="117"/>
      <c r="H114" s="117"/>
      <c r="I114" s="117"/>
      <c r="J114" s="117"/>
      <c r="K114" s="117"/>
      <c r="L114" s="117"/>
      <c r="M114" s="117"/>
      <c r="N114" s="296">
        <f>N143</f>
        <v>0</v>
      </c>
      <c r="O114" s="281"/>
      <c r="P114" s="281"/>
      <c r="Q114" s="281"/>
      <c r="R114" s="131"/>
      <c r="S114" s="206"/>
      <c r="T114" s="206"/>
    </row>
    <row r="115" spans="2:20" ht="18">
      <c r="B115" s="126"/>
      <c r="C115" s="201" t="s">
        <v>289</v>
      </c>
      <c r="D115" s="160"/>
      <c r="E115" s="202"/>
      <c r="F115" s="117"/>
      <c r="G115" s="117"/>
      <c r="H115" s="117"/>
      <c r="I115" s="117"/>
      <c r="J115" s="117"/>
      <c r="K115" s="117"/>
      <c r="L115" s="117"/>
      <c r="M115" s="117"/>
      <c r="N115" s="296">
        <f>N160</f>
        <v>0</v>
      </c>
      <c r="O115" s="281"/>
      <c r="P115" s="281"/>
      <c r="Q115" s="281"/>
      <c r="R115" s="131"/>
      <c r="S115" s="206"/>
      <c r="T115" s="206"/>
    </row>
    <row r="116" spans="2:20" ht="18">
      <c r="B116" s="126"/>
      <c r="C116" s="160" t="s">
        <v>171</v>
      </c>
      <c r="D116" s="160"/>
      <c r="E116" s="117"/>
      <c r="F116" s="117"/>
      <c r="G116" s="117"/>
      <c r="H116" s="117"/>
      <c r="I116" s="117"/>
      <c r="J116" s="117"/>
      <c r="K116" s="117"/>
      <c r="L116" s="117"/>
      <c r="M116" s="117"/>
      <c r="N116" s="296">
        <f>N171</f>
        <v>0</v>
      </c>
      <c r="O116" s="281"/>
      <c r="P116" s="281"/>
      <c r="Q116" s="281"/>
      <c r="R116" s="131"/>
      <c r="S116" s="206"/>
      <c r="T116" s="206"/>
    </row>
    <row r="117" spans="2:20" ht="15">
      <c r="B117" s="126"/>
      <c r="C117" s="116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261"/>
      <c r="O117" s="262"/>
      <c r="P117" s="262"/>
      <c r="Q117" s="262"/>
      <c r="R117" s="131"/>
      <c r="S117" s="206"/>
      <c r="T117" s="206"/>
    </row>
    <row r="118" spans="2:20" ht="24.95" customHeight="1">
      <c r="B118" s="126"/>
      <c r="C118" s="127"/>
      <c r="D118" s="127"/>
      <c r="E118" s="128"/>
      <c r="F118" s="308" t="s">
        <v>291</v>
      </c>
      <c r="G118" s="308"/>
      <c r="H118" s="308"/>
      <c r="I118" s="308"/>
      <c r="J118" s="129"/>
      <c r="K118" s="130"/>
      <c r="L118" s="255"/>
      <c r="M118" s="255"/>
      <c r="N118" s="255">
        <f>SUM(N119:Q141)</f>
        <v>0</v>
      </c>
      <c r="O118" s="255"/>
      <c r="P118" s="255"/>
      <c r="Q118" s="255"/>
      <c r="R118" s="131"/>
      <c r="S118" s="206"/>
      <c r="T118" s="206"/>
    </row>
    <row r="119" spans="2:20" ht="24.95" customHeight="1">
      <c r="B119" s="126"/>
      <c r="C119" s="127">
        <v>1</v>
      </c>
      <c r="D119" s="127"/>
      <c r="E119" s="128"/>
      <c r="F119" s="253" t="s">
        <v>292</v>
      </c>
      <c r="G119" s="254"/>
      <c r="H119" s="254"/>
      <c r="I119" s="254"/>
      <c r="J119" s="129" t="s">
        <v>125</v>
      </c>
      <c r="K119" s="130">
        <v>1</v>
      </c>
      <c r="L119" s="255"/>
      <c r="M119" s="255"/>
      <c r="N119" s="255">
        <f>K119*L119</f>
        <v>0</v>
      </c>
      <c r="O119" s="255"/>
      <c r="P119" s="255"/>
      <c r="Q119" s="255"/>
      <c r="R119" s="131"/>
      <c r="S119" s="206"/>
      <c r="T119" s="206"/>
    </row>
    <row r="120" spans="2:20" ht="24.95" customHeight="1">
      <c r="B120" s="126"/>
      <c r="C120" s="127">
        <v>2</v>
      </c>
      <c r="D120" s="127"/>
      <c r="E120" s="128"/>
      <c r="F120" s="253" t="s">
        <v>293</v>
      </c>
      <c r="G120" s="254"/>
      <c r="H120" s="254"/>
      <c r="I120" s="254"/>
      <c r="J120" s="129" t="s">
        <v>125</v>
      </c>
      <c r="K120" s="130">
        <v>6</v>
      </c>
      <c r="L120" s="255"/>
      <c r="M120" s="255"/>
      <c r="N120" s="255">
        <f aca="true" t="shared" si="0" ref="N120:N139">K120*L120</f>
        <v>0</v>
      </c>
      <c r="O120" s="255"/>
      <c r="P120" s="255"/>
      <c r="Q120" s="255"/>
      <c r="R120" s="131"/>
      <c r="S120" s="206"/>
      <c r="T120" s="206"/>
    </row>
    <row r="121" spans="2:20" ht="35.1" customHeight="1">
      <c r="B121" s="126"/>
      <c r="C121" s="155">
        <v>3</v>
      </c>
      <c r="D121" s="155"/>
      <c r="E121" s="187"/>
      <c r="F121" s="298" t="s">
        <v>294</v>
      </c>
      <c r="G121" s="298"/>
      <c r="H121" s="298"/>
      <c r="I121" s="298"/>
      <c r="J121" s="188" t="s">
        <v>125</v>
      </c>
      <c r="K121" s="189">
        <v>6</v>
      </c>
      <c r="L121" s="297"/>
      <c r="M121" s="297"/>
      <c r="N121" s="293">
        <f t="shared" si="0"/>
        <v>0</v>
      </c>
      <c r="O121" s="293"/>
      <c r="P121" s="293"/>
      <c r="Q121" s="293"/>
      <c r="R121" s="131"/>
      <c r="S121" s="206"/>
      <c r="T121" s="206"/>
    </row>
    <row r="122" spans="2:20" ht="27">
      <c r="B122" s="126"/>
      <c r="C122" s="155">
        <v>4</v>
      </c>
      <c r="D122" s="155"/>
      <c r="E122" s="187"/>
      <c r="F122" s="298" t="s">
        <v>295</v>
      </c>
      <c r="G122" s="298"/>
      <c r="H122" s="298"/>
      <c r="I122" s="298"/>
      <c r="J122" s="188" t="s">
        <v>296</v>
      </c>
      <c r="K122" s="189">
        <v>2</v>
      </c>
      <c r="L122" s="297"/>
      <c r="M122" s="297"/>
      <c r="N122" s="293">
        <f t="shared" si="0"/>
        <v>0</v>
      </c>
      <c r="O122" s="293"/>
      <c r="P122" s="293"/>
      <c r="Q122" s="293"/>
      <c r="R122" s="131"/>
      <c r="S122" s="206"/>
      <c r="T122" s="206"/>
    </row>
    <row r="123" spans="2:20" ht="24.95" customHeight="1">
      <c r="B123" s="126"/>
      <c r="C123" s="155">
        <v>5</v>
      </c>
      <c r="D123" s="155"/>
      <c r="E123" s="187"/>
      <c r="F123" s="298" t="s">
        <v>297</v>
      </c>
      <c r="G123" s="298"/>
      <c r="H123" s="298"/>
      <c r="I123" s="298"/>
      <c r="J123" s="188" t="s">
        <v>125</v>
      </c>
      <c r="K123" s="189">
        <v>1</v>
      </c>
      <c r="L123" s="297"/>
      <c r="M123" s="297"/>
      <c r="N123" s="293">
        <f t="shared" si="0"/>
        <v>0</v>
      </c>
      <c r="O123" s="293"/>
      <c r="P123" s="293"/>
      <c r="Q123" s="293"/>
      <c r="R123" s="131"/>
      <c r="S123" s="206"/>
      <c r="T123" s="206"/>
    </row>
    <row r="124" spans="2:20" ht="13.5">
      <c r="B124" s="126"/>
      <c r="C124" s="155">
        <v>6</v>
      </c>
      <c r="D124" s="155"/>
      <c r="E124" s="187"/>
      <c r="F124" s="298" t="s">
        <v>293</v>
      </c>
      <c r="G124" s="298"/>
      <c r="H124" s="298"/>
      <c r="I124" s="298"/>
      <c r="J124" s="188" t="s">
        <v>125</v>
      </c>
      <c r="K124" s="189">
        <v>1</v>
      </c>
      <c r="L124" s="297"/>
      <c r="M124" s="297"/>
      <c r="N124" s="293">
        <f t="shared" si="0"/>
        <v>0</v>
      </c>
      <c r="O124" s="293"/>
      <c r="P124" s="293"/>
      <c r="Q124" s="293"/>
      <c r="R124" s="131"/>
      <c r="S124" s="206"/>
      <c r="T124" s="206"/>
    </row>
    <row r="125" spans="2:20" ht="35.1" customHeight="1">
      <c r="B125" s="126"/>
      <c r="C125" s="155">
        <v>7</v>
      </c>
      <c r="D125" s="155"/>
      <c r="E125" s="187"/>
      <c r="F125" s="298" t="s">
        <v>298</v>
      </c>
      <c r="G125" s="298"/>
      <c r="H125" s="298"/>
      <c r="I125" s="298"/>
      <c r="J125" s="188" t="s">
        <v>125</v>
      </c>
      <c r="K125" s="189">
        <v>2</v>
      </c>
      <c r="L125" s="297"/>
      <c r="M125" s="297"/>
      <c r="N125" s="293">
        <f t="shared" si="0"/>
        <v>0</v>
      </c>
      <c r="O125" s="293"/>
      <c r="P125" s="293"/>
      <c r="Q125" s="293"/>
      <c r="R125" s="131"/>
      <c r="S125" s="206"/>
      <c r="T125" s="206"/>
    </row>
    <row r="126" spans="2:20" ht="24.95" customHeight="1">
      <c r="B126" s="126"/>
      <c r="C126" s="155">
        <v>8</v>
      </c>
      <c r="D126" s="155"/>
      <c r="E126" s="187"/>
      <c r="F126" s="298" t="s">
        <v>299</v>
      </c>
      <c r="G126" s="298"/>
      <c r="H126" s="298"/>
      <c r="I126" s="298"/>
      <c r="J126" s="188" t="s">
        <v>125</v>
      </c>
      <c r="K126" s="189">
        <v>1</v>
      </c>
      <c r="L126" s="297"/>
      <c r="M126" s="297"/>
      <c r="N126" s="293">
        <f t="shared" si="0"/>
        <v>0</v>
      </c>
      <c r="O126" s="293"/>
      <c r="P126" s="293"/>
      <c r="Q126" s="293"/>
      <c r="R126" s="131"/>
      <c r="S126" s="206"/>
      <c r="T126" s="206"/>
    </row>
    <row r="127" spans="2:20" ht="24.95" customHeight="1">
      <c r="B127" s="126"/>
      <c r="C127" s="155">
        <v>9</v>
      </c>
      <c r="D127" s="155"/>
      <c r="E127" s="187"/>
      <c r="F127" s="298" t="s">
        <v>300</v>
      </c>
      <c r="G127" s="298"/>
      <c r="H127" s="298"/>
      <c r="I127" s="298"/>
      <c r="J127" s="188" t="s">
        <v>125</v>
      </c>
      <c r="K127" s="189">
        <v>1</v>
      </c>
      <c r="L127" s="297"/>
      <c r="M127" s="297"/>
      <c r="N127" s="293">
        <f t="shared" si="0"/>
        <v>0</v>
      </c>
      <c r="O127" s="293"/>
      <c r="P127" s="293"/>
      <c r="Q127" s="293"/>
      <c r="R127" s="131"/>
      <c r="S127" s="206"/>
      <c r="T127" s="206"/>
    </row>
    <row r="128" spans="2:20" ht="45" customHeight="1">
      <c r="B128" s="126"/>
      <c r="C128" s="155">
        <v>10</v>
      </c>
      <c r="D128" s="155"/>
      <c r="E128" s="187"/>
      <c r="F128" s="298" t="s">
        <v>301</v>
      </c>
      <c r="G128" s="298"/>
      <c r="H128" s="298"/>
      <c r="I128" s="298"/>
      <c r="J128" s="188" t="s">
        <v>125</v>
      </c>
      <c r="K128" s="189">
        <v>2</v>
      </c>
      <c r="L128" s="297"/>
      <c r="M128" s="297"/>
      <c r="N128" s="293">
        <f aca="true" t="shared" si="1" ref="N128:N129">K128*L128</f>
        <v>0</v>
      </c>
      <c r="O128" s="293"/>
      <c r="P128" s="293"/>
      <c r="Q128" s="293"/>
      <c r="R128" s="131"/>
      <c r="S128" s="206"/>
      <c r="T128" s="206"/>
    </row>
    <row r="129" spans="2:20" ht="13.5">
      <c r="B129" s="115"/>
      <c r="C129" s="155">
        <v>11</v>
      </c>
      <c r="D129" s="155"/>
      <c r="E129" s="187"/>
      <c r="F129" s="298" t="s">
        <v>302</v>
      </c>
      <c r="G129" s="298"/>
      <c r="H129" s="298"/>
      <c r="I129" s="298"/>
      <c r="J129" s="188" t="s">
        <v>125</v>
      </c>
      <c r="K129" s="189">
        <v>2</v>
      </c>
      <c r="L129" s="297"/>
      <c r="M129" s="297"/>
      <c r="N129" s="293">
        <f t="shared" si="1"/>
        <v>0</v>
      </c>
      <c r="O129" s="293"/>
      <c r="P129" s="293"/>
      <c r="Q129" s="293"/>
      <c r="R129" s="118"/>
      <c r="S129" s="206"/>
      <c r="T129" s="206"/>
    </row>
    <row r="130" spans="2:20" ht="27">
      <c r="B130" s="126"/>
      <c r="C130" s="155">
        <v>12</v>
      </c>
      <c r="D130" s="155"/>
      <c r="E130" s="187"/>
      <c r="F130" s="298" t="s">
        <v>303</v>
      </c>
      <c r="G130" s="298"/>
      <c r="H130" s="298"/>
      <c r="I130" s="298"/>
      <c r="J130" s="188" t="s">
        <v>296</v>
      </c>
      <c r="K130" s="189">
        <v>2</v>
      </c>
      <c r="L130" s="297"/>
      <c r="M130" s="297"/>
      <c r="N130" s="293">
        <f t="shared" si="0"/>
        <v>0</v>
      </c>
      <c r="O130" s="293"/>
      <c r="P130" s="293"/>
      <c r="Q130" s="293"/>
      <c r="R130" s="131"/>
      <c r="S130" s="206"/>
      <c r="T130" s="206"/>
    </row>
    <row r="131" spans="2:20" ht="35.1" customHeight="1">
      <c r="B131" s="126"/>
      <c r="C131" s="155">
        <v>13</v>
      </c>
      <c r="D131" s="155"/>
      <c r="E131" s="187"/>
      <c r="F131" s="298" t="s">
        <v>304</v>
      </c>
      <c r="G131" s="298"/>
      <c r="H131" s="298"/>
      <c r="I131" s="298"/>
      <c r="J131" s="188" t="s">
        <v>296</v>
      </c>
      <c r="K131" s="189">
        <v>2</v>
      </c>
      <c r="L131" s="297"/>
      <c r="M131" s="297"/>
      <c r="N131" s="293">
        <f t="shared" si="0"/>
        <v>0</v>
      </c>
      <c r="O131" s="293"/>
      <c r="P131" s="293"/>
      <c r="Q131" s="293"/>
      <c r="R131" s="131"/>
      <c r="S131" s="206"/>
      <c r="T131" s="206"/>
    </row>
    <row r="132" spans="2:20" ht="24.95" customHeight="1">
      <c r="B132" s="126"/>
      <c r="C132" s="155">
        <v>14</v>
      </c>
      <c r="D132" s="155"/>
      <c r="E132" s="187"/>
      <c r="F132" s="298" t="s">
        <v>305</v>
      </c>
      <c r="G132" s="298"/>
      <c r="H132" s="298"/>
      <c r="I132" s="298"/>
      <c r="J132" s="188" t="s">
        <v>125</v>
      </c>
      <c r="K132" s="189">
        <v>12</v>
      </c>
      <c r="L132" s="297"/>
      <c r="M132" s="297"/>
      <c r="N132" s="293">
        <f t="shared" si="0"/>
        <v>0</v>
      </c>
      <c r="O132" s="293"/>
      <c r="P132" s="293"/>
      <c r="Q132" s="293"/>
      <c r="R132" s="131"/>
      <c r="S132" s="206"/>
      <c r="T132" s="206"/>
    </row>
    <row r="133" spans="2:20" ht="35.1" customHeight="1">
      <c r="B133" s="126"/>
      <c r="C133" s="155">
        <v>15</v>
      </c>
      <c r="D133" s="155"/>
      <c r="E133" s="187"/>
      <c r="F133" s="298" t="s">
        <v>306</v>
      </c>
      <c r="G133" s="298"/>
      <c r="H133" s="298"/>
      <c r="I133" s="298"/>
      <c r="J133" s="188" t="s">
        <v>125</v>
      </c>
      <c r="K133" s="189">
        <v>1</v>
      </c>
      <c r="L133" s="297"/>
      <c r="M133" s="297"/>
      <c r="N133" s="293">
        <f t="shared" si="0"/>
        <v>0</v>
      </c>
      <c r="O133" s="293"/>
      <c r="P133" s="293"/>
      <c r="Q133" s="293"/>
      <c r="R133" s="131"/>
      <c r="S133" s="206"/>
      <c r="T133" s="206"/>
    </row>
    <row r="134" spans="2:20" ht="35.1" customHeight="1">
      <c r="B134" s="126"/>
      <c r="C134" s="155">
        <v>16</v>
      </c>
      <c r="D134" s="155"/>
      <c r="E134" s="187"/>
      <c r="F134" s="298" t="s">
        <v>307</v>
      </c>
      <c r="G134" s="298"/>
      <c r="H134" s="298"/>
      <c r="I134" s="298"/>
      <c r="J134" s="188" t="s">
        <v>219</v>
      </c>
      <c r="K134" s="189">
        <v>1</v>
      </c>
      <c r="L134" s="297"/>
      <c r="M134" s="297"/>
      <c r="N134" s="293">
        <f aca="true" t="shared" si="2" ref="N134:N135">K134*L134</f>
        <v>0</v>
      </c>
      <c r="O134" s="293"/>
      <c r="P134" s="293"/>
      <c r="Q134" s="293"/>
      <c r="R134" s="131"/>
      <c r="S134" s="206"/>
      <c r="T134" s="206"/>
    </row>
    <row r="135" spans="2:20" ht="13.5">
      <c r="B135" s="126"/>
      <c r="C135" s="155">
        <v>17</v>
      </c>
      <c r="D135" s="155"/>
      <c r="E135" s="187"/>
      <c r="F135" s="298" t="s">
        <v>308</v>
      </c>
      <c r="G135" s="298"/>
      <c r="H135" s="298"/>
      <c r="I135" s="298"/>
      <c r="J135" s="188" t="s">
        <v>219</v>
      </c>
      <c r="K135" s="189">
        <v>1</v>
      </c>
      <c r="L135" s="297"/>
      <c r="M135" s="297"/>
      <c r="N135" s="293">
        <f t="shared" si="2"/>
        <v>0</v>
      </c>
      <c r="O135" s="293"/>
      <c r="P135" s="293"/>
      <c r="Q135" s="293"/>
      <c r="R135" s="131"/>
      <c r="S135" s="206"/>
      <c r="T135" s="206"/>
    </row>
    <row r="136" spans="2:20" ht="54.95" customHeight="1">
      <c r="B136" s="126"/>
      <c r="C136" s="155">
        <v>18</v>
      </c>
      <c r="D136" s="155"/>
      <c r="E136" s="187"/>
      <c r="F136" s="298" t="s">
        <v>309</v>
      </c>
      <c r="G136" s="298"/>
      <c r="H136" s="298"/>
      <c r="I136" s="298"/>
      <c r="J136" s="188" t="s">
        <v>125</v>
      </c>
      <c r="K136" s="189">
        <v>1</v>
      </c>
      <c r="L136" s="297"/>
      <c r="M136" s="297"/>
      <c r="N136" s="293">
        <f aca="true" t="shared" si="3" ref="N136:N137">K136*L136</f>
        <v>0</v>
      </c>
      <c r="O136" s="293"/>
      <c r="P136" s="293"/>
      <c r="Q136" s="293"/>
      <c r="R136" s="131"/>
      <c r="S136" s="206"/>
      <c r="T136" s="206"/>
    </row>
    <row r="137" spans="2:20" ht="13.5">
      <c r="B137" s="126"/>
      <c r="C137" s="155">
        <v>19</v>
      </c>
      <c r="D137" s="155"/>
      <c r="E137" s="187"/>
      <c r="F137" s="298" t="s">
        <v>308</v>
      </c>
      <c r="G137" s="298"/>
      <c r="H137" s="298"/>
      <c r="I137" s="298"/>
      <c r="J137" s="188" t="s">
        <v>125</v>
      </c>
      <c r="K137" s="189">
        <v>1</v>
      </c>
      <c r="L137" s="297"/>
      <c r="M137" s="297"/>
      <c r="N137" s="293">
        <f t="shared" si="3"/>
        <v>0</v>
      </c>
      <c r="O137" s="293"/>
      <c r="P137" s="293"/>
      <c r="Q137" s="293"/>
      <c r="R137" s="131"/>
      <c r="S137" s="206"/>
      <c r="T137" s="206"/>
    </row>
    <row r="138" spans="2:20" ht="13.5">
      <c r="B138" s="126"/>
      <c r="C138" s="155">
        <v>20</v>
      </c>
      <c r="D138" s="155"/>
      <c r="E138" s="187"/>
      <c r="F138" s="298" t="s">
        <v>310</v>
      </c>
      <c r="G138" s="298"/>
      <c r="H138" s="298"/>
      <c r="I138" s="298"/>
      <c r="J138" s="188" t="s">
        <v>125</v>
      </c>
      <c r="K138" s="189">
        <v>2</v>
      </c>
      <c r="L138" s="297"/>
      <c r="M138" s="297"/>
      <c r="N138" s="293">
        <f t="shared" si="0"/>
        <v>0</v>
      </c>
      <c r="O138" s="293"/>
      <c r="P138" s="293"/>
      <c r="Q138" s="293"/>
      <c r="R138" s="131"/>
      <c r="S138" s="206"/>
      <c r="T138" s="206"/>
    </row>
    <row r="139" spans="2:20" ht="13.5">
      <c r="B139" s="126"/>
      <c r="C139" s="155">
        <v>21</v>
      </c>
      <c r="D139" s="155"/>
      <c r="E139" s="187"/>
      <c r="F139" s="298" t="s">
        <v>311</v>
      </c>
      <c r="G139" s="298"/>
      <c r="H139" s="298"/>
      <c r="I139" s="298"/>
      <c r="J139" s="188" t="s">
        <v>125</v>
      </c>
      <c r="K139" s="189">
        <v>2</v>
      </c>
      <c r="L139" s="297"/>
      <c r="M139" s="297"/>
      <c r="N139" s="293">
        <f t="shared" si="0"/>
        <v>0</v>
      </c>
      <c r="O139" s="293"/>
      <c r="P139" s="293"/>
      <c r="Q139" s="293"/>
      <c r="R139" s="131"/>
      <c r="S139" s="206"/>
      <c r="T139" s="206"/>
    </row>
    <row r="140" spans="2:20" ht="24.95" customHeight="1">
      <c r="B140" s="126"/>
      <c r="C140" s="155">
        <v>22</v>
      </c>
      <c r="D140" s="155"/>
      <c r="E140" s="187"/>
      <c r="F140" s="298" t="s">
        <v>312</v>
      </c>
      <c r="G140" s="298"/>
      <c r="H140" s="298"/>
      <c r="I140" s="298"/>
      <c r="J140" s="188" t="s">
        <v>125</v>
      </c>
      <c r="K140" s="189">
        <v>3</v>
      </c>
      <c r="L140" s="297"/>
      <c r="M140" s="297"/>
      <c r="N140" s="293">
        <f aca="true" t="shared" si="4" ref="N140:N141">K140*L140</f>
        <v>0</v>
      </c>
      <c r="O140" s="293"/>
      <c r="P140" s="293"/>
      <c r="Q140" s="293"/>
      <c r="R140" s="131"/>
      <c r="S140" s="206"/>
      <c r="T140" s="206"/>
    </row>
    <row r="141" spans="2:20" ht="13.5">
      <c r="B141" s="126"/>
      <c r="C141" s="155">
        <v>23</v>
      </c>
      <c r="D141" s="155"/>
      <c r="E141" s="187"/>
      <c r="F141" s="298" t="s">
        <v>313</v>
      </c>
      <c r="G141" s="298"/>
      <c r="H141" s="298"/>
      <c r="I141" s="298"/>
      <c r="J141" s="188" t="s">
        <v>125</v>
      </c>
      <c r="K141" s="189">
        <v>3</v>
      </c>
      <c r="L141" s="297"/>
      <c r="M141" s="297"/>
      <c r="N141" s="293">
        <f t="shared" si="4"/>
        <v>0</v>
      </c>
      <c r="O141" s="293"/>
      <c r="P141" s="293"/>
      <c r="Q141" s="293"/>
      <c r="R141" s="131"/>
      <c r="S141" s="206"/>
      <c r="T141" s="206"/>
    </row>
    <row r="142" spans="2:20" ht="24.95" customHeight="1">
      <c r="B142" s="126"/>
      <c r="C142" s="155"/>
      <c r="D142" s="155"/>
      <c r="E142" s="187"/>
      <c r="F142" s="216"/>
      <c r="G142" s="216"/>
      <c r="H142" s="216"/>
      <c r="I142" s="216"/>
      <c r="J142" s="188"/>
      <c r="K142" s="189"/>
      <c r="L142" s="217"/>
      <c r="M142" s="217"/>
      <c r="N142" s="293"/>
      <c r="O142" s="293"/>
      <c r="P142" s="293"/>
      <c r="Q142" s="293"/>
      <c r="R142" s="131"/>
      <c r="S142" s="206"/>
      <c r="T142" s="206"/>
    </row>
    <row r="143" spans="2:20" ht="24.95" customHeight="1">
      <c r="B143" s="126"/>
      <c r="C143" s="156"/>
      <c r="D143" s="156"/>
      <c r="E143" s="190"/>
      <c r="F143" s="308" t="s">
        <v>314</v>
      </c>
      <c r="G143" s="308"/>
      <c r="H143" s="308"/>
      <c r="I143" s="308"/>
      <c r="J143" s="191"/>
      <c r="K143" s="192"/>
      <c r="L143" s="293"/>
      <c r="M143" s="293"/>
      <c r="N143" s="309">
        <f>SUM(N144:Q158)</f>
        <v>0</v>
      </c>
      <c r="O143" s="309"/>
      <c r="P143" s="309"/>
      <c r="Q143" s="309"/>
      <c r="R143" s="131"/>
      <c r="S143" s="206"/>
      <c r="T143" s="206"/>
    </row>
    <row r="144" spans="2:20" ht="35.1" customHeight="1">
      <c r="B144" s="126"/>
      <c r="C144" s="155">
        <v>24</v>
      </c>
      <c r="D144" s="155"/>
      <c r="E144" s="187"/>
      <c r="F144" s="298" t="s">
        <v>315</v>
      </c>
      <c r="G144" s="298"/>
      <c r="H144" s="298"/>
      <c r="I144" s="298"/>
      <c r="J144" s="188" t="s">
        <v>123</v>
      </c>
      <c r="K144" s="189">
        <v>36</v>
      </c>
      <c r="L144" s="297"/>
      <c r="M144" s="297"/>
      <c r="N144" s="297">
        <f>K144*L144</f>
        <v>0</v>
      </c>
      <c r="O144" s="293"/>
      <c r="P144" s="293"/>
      <c r="Q144" s="293"/>
      <c r="R144" s="131"/>
      <c r="S144" s="206"/>
      <c r="T144" s="206"/>
    </row>
    <row r="145" spans="2:20" ht="13.5">
      <c r="B145" s="126"/>
      <c r="C145" s="156">
        <v>25</v>
      </c>
      <c r="D145" s="156"/>
      <c r="E145" s="190"/>
      <c r="F145" s="303" t="s">
        <v>316</v>
      </c>
      <c r="G145" s="304"/>
      <c r="H145" s="304"/>
      <c r="I145" s="305"/>
      <c r="J145" s="191" t="s">
        <v>123</v>
      </c>
      <c r="K145" s="192">
        <v>36</v>
      </c>
      <c r="L145" s="306"/>
      <c r="M145" s="307"/>
      <c r="N145" s="297">
        <f aca="true" t="shared" si="5" ref="N145:N156">K145*L145</f>
        <v>0</v>
      </c>
      <c r="O145" s="293"/>
      <c r="P145" s="293"/>
      <c r="Q145" s="293"/>
      <c r="R145" s="131"/>
      <c r="S145" s="206"/>
      <c r="T145" s="206"/>
    </row>
    <row r="146" spans="2:20" ht="13.5">
      <c r="B146" s="126"/>
      <c r="C146" s="156">
        <v>26</v>
      </c>
      <c r="D146" s="156"/>
      <c r="E146" s="190"/>
      <c r="F146" s="303" t="s">
        <v>317</v>
      </c>
      <c r="G146" s="304"/>
      <c r="H146" s="304"/>
      <c r="I146" s="305"/>
      <c r="J146" s="191" t="s">
        <v>123</v>
      </c>
      <c r="K146" s="192">
        <v>32</v>
      </c>
      <c r="L146" s="306"/>
      <c r="M146" s="307"/>
      <c r="N146" s="297">
        <f t="shared" si="5"/>
        <v>0</v>
      </c>
      <c r="O146" s="293"/>
      <c r="P146" s="293"/>
      <c r="Q146" s="293"/>
      <c r="R146" s="131"/>
      <c r="S146" s="206"/>
      <c r="T146" s="206"/>
    </row>
    <row r="147" spans="2:20" ht="13.5">
      <c r="B147" s="126"/>
      <c r="C147" s="156">
        <v>27</v>
      </c>
      <c r="D147" s="156"/>
      <c r="E147" s="190"/>
      <c r="F147" s="303" t="s">
        <v>318</v>
      </c>
      <c r="G147" s="304"/>
      <c r="H147" s="304"/>
      <c r="I147" s="305"/>
      <c r="J147" s="191" t="s">
        <v>123</v>
      </c>
      <c r="K147" s="192">
        <v>32</v>
      </c>
      <c r="L147" s="306"/>
      <c r="M147" s="307"/>
      <c r="N147" s="297">
        <f t="shared" si="5"/>
        <v>0</v>
      </c>
      <c r="O147" s="293"/>
      <c r="P147" s="293"/>
      <c r="Q147" s="293"/>
      <c r="R147" s="131"/>
      <c r="S147" s="206"/>
      <c r="T147" s="206"/>
    </row>
    <row r="148" spans="2:20" ht="13.5">
      <c r="B148" s="126"/>
      <c r="C148" s="155">
        <v>28</v>
      </c>
      <c r="D148" s="155"/>
      <c r="E148" s="187"/>
      <c r="F148" s="298" t="s">
        <v>319</v>
      </c>
      <c r="G148" s="298"/>
      <c r="H148" s="298"/>
      <c r="I148" s="298"/>
      <c r="J148" s="188" t="s">
        <v>125</v>
      </c>
      <c r="K148" s="189">
        <v>1</v>
      </c>
      <c r="L148" s="297"/>
      <c r="M148" s="297"/>
      <c r="N148" s="297">
        <f t="shared" si="5"/>
        <v>0</v>
      </c>
      <c r="O148" s="293"/>
      <c r="P148" s="293"/>
      <c r="Q148" s="293"/>
      <c r="R148" s="131"/>
      <c r="S148" s="206"/>
      <c r="T148" s="206"/>
    </row>
    <row r="149" spans="2:20" ht="13.5">
      <c r="B149" s="126"/>
      <c r="C149" s="156">
        <v>29</v>
      </c>
      <c r="D149" s="156"/>
      <c r="E149" s="190"/>
      <c r="F149" s="303" t="s">
        <v>320</v>
      </c>
      <c r="G149" s="304"/>
      <c r="H149" s="304"/>
      <c r="I149" s="305"/>
      <c r="J149" s="191" t="s">
        <v>125</v>
      </c>
      <c r="K149" s="192">
        <v>1</v>
      </c>
      <c r="L149" s="306"/>
      <c r="M149" s="307"/>
      <c r="N149" s="297">
        <f t="shared" si="5"/>
        <v>0</v>
      </c>
      <c r="O149" s="293"/>
      <c r="P149" s="293"/>
      <c r="Q149" s="293"/>
      <c r="R149" s="131"/>
      <c r="S149" s="206"/>
      <c r="T149" s="206"/>
    </row>
    <row r="150" spans="2:20" ht="13.5">
      <c r="B150" s="126"/>
      <c r="C150" s="156">
        <v>30</v>
      </c>
      <c r="D150" s="156"/>
      <c r="E150" s="190"/>
      <c r="F150" s="292" t="s">
        <v>321</v>
      </c>
      <c r="G150" s="292"/>
      <c r="H150" s="292"/>
      <c r="I150" s="292"/>
      <c r="J150" s="191" t="s">
        <v>123</v>
      </c>
      <c r="K150" s="192">
        <v>40</v>
      </c>
      <c r="L150" s="293"/>
      <c r="M150" s="293"/>
      <c r="N150" s="297">
        <f t="shared" si="5"/>
        <v>0</v>
      </c>
      <c r="O150" s="293"/>
      <c r="P150" s="293"/>
      <c r="Q150" s="293"/>
      <c r="R150" s="131"/>
      <c r="S150" s="206"/>
      <c r="T150" s="206"/>
    </row>
    <row r="151" spans="2:20" ht="13.5">
      <c r="B151" s="126"/>
      <c r="C151" s="156">
        <v>31</v>
      </c>
      <c r="D151" s="156"/>
      <c r="E151" s="190"/>
      <c r="F151" s="292" t="s">
        <v>322</v>
      </c>
      <c r="G151" s="292"/>
      <c r="H151" s="292"/>
      <c r="I151" s="292"/>
      <c r="J151" s="191" t="s">
        <v>123</v>
      </c>
      <c r="K151" s="192">
        <v>40</v>
      </c>
      <c r="L151" s="293"/>
      <c r="M151" s="293"/>
      <c r="N151" s="297">
        <f t="shared" si="5"/>
        <v>0</v>
      </c>
      <c r="O151" s="293"/>
      <c r="P151" s="293"/>
      <c r="Q151" s="293"/>
      <c r="R151" s="131"/>
      <c r="S151" s="206"/>
      <c r="T151" s="206"/>
    </row>
    <row r="152" spans="2:20" ht="13.5">
      <c r="B152" s="126"/>
      <c r="C152" s="156">
        <v>32</v>
      </c>
      <c r="D152" s="156"/>
      <c r="E152" s="190"/>
      <c r="F152" s="292" t="s">
        <v>323</v>
      </c>
      <c r="G152" s="292"/>
      <c r="H152" s="292"/>
      <c r="I152" s="292"/>
      <c r="J152" s="191" t="s">
        <v>123</v>
      </c>
      <c r="K152" s="192">
        <v>25</v>
      </c>
      <c r="L152" s="293"/>
      <c r="M152" s="293"/>
      <c r="N152" s="297">
        <f t="shared" si="5"/>
        <v>0</v>
      </c>
      <c r="O152" s="293"/>
      <c r="P152" s="293"/>
      <c r="Q152" s="293"/>
      <c r="R152" s="131"/>
      <c r="S152" s="206"/>
      <c r="T152" s="206"/>
    </row>
    <row r="153" spans="2:20" ht="13.5">
      <c r="B153" s="126"/>
      <c r="C153" s="156">
        <v>33</v>
      </c>
      <c r="D153" s="156"/>
      <c r="E153" s="190"/>
      <c r="F153" s="292" t="s">
        <v>322</v>
      </c>
      <c r="G153" s="292"/>
      <c r="H153" s="292"/>
      <c r="I153" s="292"/>
      <c r="J153" s="191" t="s">
        <v>123</v>
      </c>
      <c r="K153" s="192">
        <v>25</v>
      </c>
      <c r="L153" s="293"/>
      <c r="M153" s="293"/>
      <c r="N153" s="297">
        <f t="shared" si="5"/>
        <v>0</v>
      </c>
      <c r="O153" s="293"/>
      <c r="P153" s="293"/>
      <c r="Q153" s="293"/>
      <c r="R153" s="131"/>
      <c r="S153" s="206"/>
      <c r="T153" s="206"/>
    </row>
    <row r="154" spans="2:20" ht="13.5">
      <c r="B154" s="126"/>
      <c r="C154" s="156">
        <v>34</v>
      </c>
      <c r="D154" s="156"/>
      <c r="E154" s="190"/>
      <c r="F154" s="292" t="s">
        <v>324</v>
      </c>
      <c r="G154" s="292"/>
      <c r="H154" s="292"/>
      <c r="I154" s="292"/>
      <c r="J154" s="191" t="s">
        <v>123</v>
      </c>
      <c r="K154" s="192">
        <v>60</v>
      </c>
      <c r="L154" s="293"/>
      <c r="M154" s="293"/>
      <c r="N154" s="297">
        <f t="shared" si="5"/>
        <v>0</v>
      </c>
      <c r="O154" s="293"/>
      <c r="P154" s="293"/>
      <c r="Q154" s="293"/>
      <c r="R154" s="131"/>
      <c r="S154" s="206"/>
      <c r="T154" s="206"/>
    </row>
    <row r="155" spans="2:20" ht="13.5">
      <c r="B155" s="126"/>
      <c r="C155" s="156">
        <v>35</v>
      </c>
      <c r="D155" s="156"/>
      <c r="E155" s="190"/>
      <c r="F155" s="292" t="s">
        <v>325</v>
      </c>
      <c r="G155" s="292"/>
      <c r="H155" s="292"/>
      <c r="I155" s="292"/>
      <c r="J155" s="191" t="s">
        <v>123</v>
      </c>
      <c r="K155" s="192">
        <v>60</v>
      </c>
      <c r="L155" s="293"/>
      <c r="M155" s="293"/>
      <c r="N155" s="297">
        <f t="shared" si="5"/>
        <v>0</v>
      </c>
      <c r="O155" s="293"/>
      <c r="P155" s="293"/>
      <c r="Q155" s="293"/>
      <c r="R155" s="131"/>
      <c r="S155" s="206"/>
      <c r="T155" s="206"/>
    </row>
    <row r="156" spans="2:20" ht="24.95" customHeight="1">
      <c r="B156" s="126"/>
      <c r="C156" s="156">
        <v>36</v>
      </c>
      <c r="D156" s="156"/>
      <c r="E156" s="190"/>
      <c r="F156" s="292" t="s">
        <v>326</v>
      </c>
      <c r="G156" s="292"/>
      <c r="H156" s="292"/>
      <c r="I156" s="292"/>
      <c r="J156" s="191" t="s">
        <v>327</v>
      </c>
      <c r="K156" s="192">
        <v>65</v>
      </c>
      <c r="L156" s="293"/>
      <c r="M156" s="293"/>
      <c r="N156" s="297">
        <f t="shared" si="5"/>
        <v>0</v>
      </c>
      <c r="O156" s="293"/>
      <c r="P156" s="293"/>
      <c r="Q156" s="293"/>
      <c r="R156" s="131"/>
      <c r="S156" s="206"/>
      <c r="T156" s="206"/>
    </row>
    <row r="157" spans="2:20" ht="13.5">
      <c r="B157" s="126"/>
      <c r="C157" s="155">
        <v>37</v>
      </c>
      <c r="D157" s="155"/>
      <c r="E157" s="187"/>
      <c r="F157" s="298" t="s">
        <v>328</v>
      </c>
      <c r="G157" s="298"/>
      <c r="H157" s="298"/>
      <c r="I157" s="298"/>
      <c r="J157" s="188" t="s">
        <v>123</v>
      </c>
      <c r="K157" s="189">
        <v>6</v>
      </c>
      <c r="L157" s="297"/>
      <c r="M157" s="297"/>
      <c r="N157" s="297">
        <f aca="true" t="shared" si="6" ref="N157:N158">K157*L157</f>
        <v>0</v>
      </c>
      <c r="O157" s="293"/>
      <c r="P157" s="293"/>
      <c r="Q157" s="293"/>
      <c r="R157" s="131"/>
      <c r="S157" s="206"/>
      <c r="T157" s="206"/>
    </row>
    <row r="158" spans="2:20" ht="13.5">
      <c r="B158" s="126"/>
      <c r="C158" s="156">
        <v>38</v>
      </c>
      <c r="D158" s="156"/>
      <c r="E158" s="190"/>
      <c r="F158" s="303" t="s">
        <v>329</v>
      </c>
      <c r="G158" s="304"/>
      <c r="H158" s="304"/>
      <c r="I158" s="305"/>
      <c r="J158" s="191" t="s">
        <v>123</v>
      </c>
      <c r="K158" s="192">
        <v>6</v>
      </c>
      <c r="L158" s="306"/>
      <c r="M158" s="307"/>
      <c r="N158" s="297">
        <f t="shared" si="6"/>
        <v>0</v>
      </c>
      <c r="O158" s="293"/>
      <c r="P158" s="293"/>
      <c r="Q158" s="293"/>
      <c r="R158" s="131"/>
      <c r="S158" s="206"/>
      <c r="T158" s="206"/>
    </row>
    <row r="159" spans="2:20" ht="13.5">
      <c r="B159" s="126"/>
      <c r="C159" s="156"/>
      <c r="D159" s="156"/>
      <c r="E159" s="190"/>
      <c r="F159" s="218"/>
      <c r="G159" s="219"/>
      <c r="H159" s="219"/>
      <c r="I159" s="220"/>
      <c r="J159" s="191"/>
      <c r="K159" s="192"/>
      <c r="L159" s="221"/>
      <c r="M159" s="222"/>
      <c r="N159" s="217"/>
      <c r="O159" s="215"/>
      <c r="P159" s="215"/>
      <c r="Q159" s="215"/>
      <c r="R159" s="131"/>
      <c r="S159" s="206"/>
      <c r="T159" s="206"/>
    </row>
    <row r="160" spans="2:20" ht="13.5">
      <c r="B160" s="126"/>
      <c r="C160" s="155"/>
      <c r="D160" s="155"/>
      <c r="E160" s="187"/>
      <c r="F160" s="308" t="s">
        <v>330</v>
      </c>
      <c r="G160" s="308"/>
      <c r="H160" s="308"/>
      <c r="I160" s="308"/>
      <c r="J160" s="188"/>
      <c r="K160" s="189"/>
      <c r="L160" s="297"/>
      <c r="M160" s="297"/>
      <c r="N160" s="309">
        <f>SUM(N161:Q169)</f>
        <v>0</v>
      </c>
      <c r="O160" s="309"/>
      <c r="P160" s="309"/>
      <c r="Q160" s="309"/>
      <c r="R160" s="131"/>
      <c r="S160" s="206"/>
      <c r="T160" s="206"/>
    </row>
    <row r="161" spans="2:20" ht="13.5">
      <c r="B161" s="115"/>
      <c r="C161" s="156">
        <v>39</v>
      </c>
      <c r="D161" s="156"/>
      <c r="E161" s="190"/>
      <c r="F161" s="292" t="s">
        <v>331</v>
      </c>
      <c r="G161" s="292"/>
      <c r="H161" s="292"/>
      <c r="I161" s="292"/>
      <c r="J161" s="191" t="s">
        <v>125</v>
      </c>
      <c r="K161" s="192">
        <v>2</v>
      </c>
      <c r="L161" s="293"/>
      <c r="M161" s="293"/>
      <c r="N161" s="293">
        <f>K161*L161</f>
        <v>0</v>
      </c>
      <c r="O161" s="293"/>
      <c r="P161" s="293"/>
      <c r="Q161" s="293"/>
      <c r="R161" s="118"/>
      <c r="S161" s="206"/>
      <c r="T161" s="206"/>
    </row>
    <row r="162" spans="2:20" ht="13.5">
      <c r="B162" s="126"/>
      <c r="C162" s="155">
        <v>40</v>
      </c>
      <c r="D162" s="155"/>
      <c r="E162" s="190"/>
      <c r="F162" s="292" t="s">
        <v>332</v>
      </c>
      <c r="G162" s="292"/>
      <c r="H162" s="292"/>
      <c r="I162" s="292"/>
      <c r="J162" s="188" t="s">
        <v>125</v>
      </c>
      <c r="K162" s="189">
        <v>2</v>
      </c>
      <c r="L162" s="297"/>
      <c r="M162" s="297"/>
      <c r="N162" s="293">
        <f aca="true" t="shared" si="7" ref="N162:N169">K162*L162</f>
        <v>0</v>
      </c>
      <c r="O162" s="293"/>
      <c r="P162" s="293"/>
      <c r="Q162" s="293"/>
      <c r="R162" s="131"/>
      <c r="S162" s="206"/>
      <c r="T162" s="206"/>
    </row>
    <row r="163" spans="2:20" ht="24.95" customHeight="1">
      <c r="B163" s="126"/>
      <c r="C163" s="156">
        <v>41</v>
      </c>
      <c r="D163" s="156"/>
      <c r="E163" s="190"/>
      <c r="F163" s="292" t="s">
        <v>333</v>
      </c>
      <c r="G163" s="292"/>
      <c r="H163" s="292"/>
      <c r="I163" s="292"/>
      <c r="J163" s="191" t="s">
        <v>125</v>
      </c>
      <c r="K163" s="192">
        <v>1</v>
      </c>
      <c r="L163" s="293"/>
      <c r="M163" s="293"/>
      <c r="N163" s="293">
        <f t="shared" si="7"/>
        <v>0</v>
      </c>
      <c r="O163" s="293"/>
      <c r="P163" s="293"/>
      <c r="Q163" s="293"/>
      <c r="R163" s="131"/>
      <c r="S163" s="206"/>
      <c r="T163" s="206"/>
    </row>
    <row r="164" spans="2:20" ht="13.5">
      <c r="B164" s="126"/>
      <c r="C164" s="155">
        <v>42</v>
      </c>
      <c r="D164" s="155"/>
      <c r="E164" s="190"/>
      <c r="F164" s="292" t="s">
        <v>334</v>
      </c>
      <c r="G164" s="292"/>
      <c r="H164" s="292"/>
      <c r="I164" s="292"/>
      <c r="J164" s="188" t="s">
        <v>125</v>
      </c>
      <c r="K164" s="189">
        <v>1</v>
      </c>
      <c r="L164" s="297"/>
      <c r="M164" s="297"/>
      <c r="N164" s="293">
        <f t="shared" si="7"/>
        <v>0</v>
      </c>
      <c r="O164" s="293"/>
      <c r="P164" s="293"/>
      <c r="Q164" s="293"/>
      <c r="R164" s="131"/>
      <c r="S164" s="206"/>
      <c r="T164" s="206"/>
    </row>
    <row r="165" spans="2:20" ht="13.5">
      <c r="B165" s="126"/>
      <c r="C165" s="156">
        <v>43</v>
      </c>
      <c r="D165" s="156"/>
      <c r="E165" s="190"/>
      <c r="F165" s="292" t="s">
        <v>335</v>
      </c>
      <c r="G165" s="292"/>
      <c r="H165" s="292"/>
      <c r="I165" s="292"/>
      <c r="J165" s="191" t="s">
        <v>125</v>
      </c>
      <c r="K165" s="192">
        <v>3</v>
      </c>
      <c r="L165" s="293"/>
      <c r="M165" s="293"/>
      <c r="N165" s="293">
        <f t="shared" si="7"/>
        <v>0</v>
      </c>
      <c r="O165" s="293"/>
      <c r="P165" s="293"/>
      <c r="Q165" s="293"/>
      <c r="R165" s="131"/>
      <c r="S165" s="206"/>
      <c r="T165" s="206"/>
    </row>
    <row r="166" spans="2:20" ht="13.5">
      <c r="B166" s="126"/>
      <c r="C166" s="155">
        <v>44</v>
      </c>
      <c r="D166" s="155"/>
      <c r="E166" s="187"/>
      <c r="F166" s="292" t="s">
        <v>336</v>
      </c>
      <c r="G166" s="292"/>
      <c r="H166" s="292"/>
      <c r="I166" s="292"/>
      <c r="J166" s="188" t="s">
        <v>219</v>
      </c>
      <c r="K166" s="189">
        <v>1</v>
      </c>
      <c r="L166" s="297"/>
      <c r="M166" s="297"/>
      <c r="N166" s="293">
        <f t="shared" si="7"/>
        <v>0</v>
      </c>
      <c r="O166" s="293"/>
      <c r="P166" s="293"/>
      <c r="Q166" s="293"/>
      <c r="R166" s="131"/>
      <c r="S166" s="206"/>
      <c r="T166" s="206"/>
    </row>
    <row r="167" spans="2:20" ht="13.5">
      <c r="B167" s="126"/>
      <c r="C167" s="156">
        <v>45</v>
      </c>
      <c r="D167" s="156"/>
      <c r="E167" s="190"/>
      <c r="F167" s="292" t="s">
        <v>337</v>
      </c>
      <c r="G167" s="292"/>
      <c r="H167" s="292"/>
      <c r="I167" s="292"/>
      <c r="J167" s="191" t="s">
        <v>125</v>
      </c>
      <c r="K167" s="192">
        <v>1</v>
      </c>
      <c r="L167" s="293"/>
      <c r="M167" s="293"/>
      <c r="N167" s="293">
        <f>K167*L167</f>
        <v>0</v>
      </c>
      <c r="O167" s="293"/>
      <c r="P167" s="293"/>
      <c r="Q167" s="293"/>
      <c r="R167" s="131"/>
      <c r="S167" s="206"/>
      <c r="T167" s="206"/>
    </row>
    <row r="168" spans="2:20" ht="13.5">
      <c r="B168" s="126"/>
      <c r="C168" s="156">
        <v>46</v>
      </c>
      <c r="D168" s="156"/>
      <c r="E168" s="190"/>
      <c r="F168" s="292" t="s">
        <v>338</v>
      </c>
      <c r="G168" s="292"/>
      <c r="H168" s="292"/>
      <c r="I168" s="292"/>
      <c r="J168" s="191" t="s">
        <v>125</v>
      </c>
      <c r="K168" s="192">
        <v>22</v>
      </c>
      <c r="L168" s="293"/>
      <c r="M168" s="293"/>
      <c r="N168" s="293">
        <f>K168*L168</f>
        <v>0</v>
      </c>
      <c r="O168" s="293"/>
      <c r="P168" s="293"/>
      <c r="Q168" s="293"/>
      <c r="R168" s="131"/>
      <c r="S168" s="206"/>
      <c r="T168" s="206"/>
    </row>
    <row r="169" spans="2:20" ht="13.5">
      <c r="B169" s="126"/>
      <c r="C169" s="156">
        <v>47</v>
      </c>
      <c r="D169" s="156"/>
      <c r="E169" s="190"/>
      <c r="F169" s="292" t="s">
        <v>339</v>
      </c>
      <c r="G169" s="292"/>
      <c r="H169" s="292"/>
      <c r="I169" s="292"/>
      <c r="J169" s="191" t="s">
        <v>219</v>
      </c>
      <c r="K169" s="192">
        <v>1</v>
      </c>
      <c r="L169" s="293"/>
      <c r="M169" s="293"/>
      <c r="N169" s="293">
        <f t="shared" si="7"/>
        <v>0</v>
      </c>
      <c r="O169" s="293"/>
      <c r="P169" s="293"/>
      <c r="Q169" s="293"/>
      <c r="R169" s="131"/>
      <c r="S169" s="206"/>
      <c r="T169" s="206"/>
    </row>
    <row r="170" spans="2:20" ht="13.5">
      <c r="B170" s="126"/>
      <c r="C170" s="156"/>
      <c r="D170" s="156"/>
      <c r="E170" s="190"/>
      <c r="F170" s="292"/>
      <c r="G170" s="292"/>
      <c r="H170" s="292"/>
      <c r="I170" s="292"/>
      <c r="J170" s="191"/>
      <c r="K170" s="192"/>
      <c r="L170" s="293"/>
      <c r="M170" s="293"/>
      <c r="N170" s="293"/>
      <c r="O170" s="293"/>
      <c r="P170" s="293"/>
      <c r="Q170" s="293"/>
      <c r="R170" s="131"/>
      <c r="S170" s="206"/>
      <c r="T170" s="206"/>
    </row>
    <row r="171" spans="2:20" ht="13.5">
      <c r="B171" s="126"/>
      <c r="C171" s="156"/>
      <c r="D171" s="156"/>
      <c r="E171" s="190"/>
      <c r="F171" s="308" t="s">
        <v>171</v>
      </c>
      <c r="G171" s="308"/>
      <c r="H171" s="308"/>
      <c r="I171" s="308"/>
      <c r="J171" s="191"/>
      <c r="K171" s="192"/>
      <c r="L171" s="293"/>
      <c r="M171" s="293"/>
      <c r="N171" s="309">
        <f>SUM(N172:Q231)</f>
        <v>0</v>
      </c>
      <c r="O171" s="309"/>
      <c r="P171" s="309"/>
      <c r="Q171" s="309"/>
      <c r="R171" s="131"/>
      <c r="S171" s="206"/>
      <c r="T171" s="206"/>
    </row>
    <row r="172" spans="2:20" ht="13.5">
      <c r="B172" s="126"/>
      <c r="C172" s="156">
        <v>48</v>
      </c>
      <c r="D172" s="156"/>
      <c r="E172" s="190"/>
      <c r="F172" s="292" t="s">
        <v>340</v>
      </c>
      <c r="G172" s="292"/>
      <c r="H172" s="292"/>
      <c r="I172" s="292"/>
      <c r="J172" s="191" t="s">
        <v>123</v>
      </c>
      <c r="K172" s="192">
        <v>115</v>
      </c>
      <c r="L172" s="293"/>
      <c r="M172" s="293"/>
      <c r="N172" s="293">
        <f>K172*L172</f>
        <v>0</v>
      </c>
      <c r="O172" s="293"/>
      <c r="P172" s="293"/>
      <c r="Q172" s="293"/>
      <c r="R172" s="131"/>
      <c r="S172" s="206"/>
      <c r="T172" s="206"/>
    </row>
    <row r="173" spans="2:20" ht="13.5">
      <c r="B173" s="126"/>
      <c r="C173" s="156">
        <v>49</v>
      </c>
      <c r="D173" s="156"/>
      <c r="E173" s="190"/>
      <c r="F173" s="292" t="s">
        <v>341</v>
      </c>
      <c r="G173" s="292"/>
      <c r="H173" s="292"/>
      <c r="I173" s="292"/>
      <c r="J173" s="191" t="s">
        <v>123</v>
      </c>
      <c r="K173" s="192">
        <v>115</v>
      </c>
      <c r="L173" s="293"/>
      <c r="M173" s="293"/>
      <c r="N173" s="293">
        <f aca="true" t="shared" si="8" ref="N173:N231">K173*L173</f>
        <v>0</v>
      </c>
      <c r="O173" s="293"/>
      <c r="P173" s="293"/>
      <c r="Q173" s="293"/>
      <c r="R173" s="131"/>
      <c r="S173" s="206"/>
      <c r="T173" s="206"/>
    </row>
    <row r="174" spans="2:20" ht="13.5">
      <c r="B174" s="126"/>
      <c r="C174" s="155">
        <v>50</v>
      </c>
      <c r="D174" s="155"/>
      <c r="E174" s="187"/>
      <c r="F174" s="298" t="s">
        <v>342</v>
      </c>
      <c r="G174" s="298"/>
      <c r="H174" s="298"/>
      <c r="I174" s="298"/>
      <c r="J174" s="188" t="s">
        <v>123</v>
      </c>
      <c r="K174" s="189">
        <v>120</v>
      </c>
      <c r="L174" s="297"/>
      <c r="M174" s="297"/>
      <c r="N174" s="293">
        <f t="shared" si="8"/>
        <v>0</v>
      </c>
      <c r="O174" s="293"/>
      <c r="P174" s="293"/>
      <c r="Q174" s="293"/>
      <c r="R174" s="131"/>
      <c r="S174" s="206"/>
      <c r="T174" s="206"/>
    </row>
    <row r="175" spans="2:20" ht="24.95" customHeight="1">
      <c r="B175" s="126"/>
      <c r="C175" s="156">
        <v>51</v>
      </c>
      <c r="D175" s="156"/>
      <c r="E175" s="190"/>
      <c r="F175" s="292" t="s">
        <v>341</v>
      </c>
      <c r="G175" s="292"/>
      <c r="H175" s="292"/>
      <c r="I175" s="292"/>
      <c r="J175" s="191" t="s">
        <v>123</v>
      </c>
      <c r="K175" s="192">
        <v>120</v>
      </c>
      <c r="L175" s="293"/>
      <c r="M175" s="293"/>
      <c r="N175" s="293">
        <f t="shared" si="8"/>
        <v>0</v>
      </c>
      <c r="O175" s="293"/>
      <c r="P175" s="293"/>
      <c r="Q175" s="293"/>
      <c r="R175" s="131"/>
      <c r="S175" s="206"/>
      <c r="T175" s="206"/>
    </row>
    <row r="176" spans="2:20" ht="24.95" customHeight="1">
      <c r="B176" s="126"/>
      <c r="C176" s="156">
        <v>52</v>
      </c>
      <c r="D176" s="156"/>
      <c r="E176" s="190"/>
      <c r="F176" s="292" t="s">
        <v>343</v>
      </c>
      <c r="G176" s="292"/>
      <c r="H176" s="292"/>
      <c r="I176" s="292"/>
      <c r="J176" s="191" t="s">
        <v>123</v>
      </c>
      <c r="K176" s="192">
        <v>90</v>
      </c>
      <c r="L176" s="293"/>
      <c r="M176" s="293"/>
      <c r="N176" s="293">
        <f t="shared" si="8"/>
        <v>0</v>
      </c>
      <c r="O176" s="293"/>
      <c r="P176" s="293"/>
      <c r="Q176" s="293"/>
      <c r="R176" s="131"/>
      <c r="S176" s="206"/>
      <c r="T176" s="206"/>
    </row>
    <row r="177" spans="2:20" ht="35.1" customHeight="1">
      <c r="B177" s="126"/>
      <c r="C177" s="156">
        <v>53</v>
      </c>
      <c r="D177" s="156"/>
      <c r="E177" s="190"/>
      <c r="F177" s="292" t="s">
        <v>341</v>
      </c>
      <c r="G177" s="292"/>
      <c r="H177" s="292"/>
      <c r="I177" s="292"/>
      <c r="J177" s="191" t="s">
        <v>123</v>
      </c>
      <c r="K177" s="192">
        <v>90</v>
      </c>
      <c r="L177" s="293"/>
      <c r="M177" s="293"/>
      <c r="N177" s="293">
        <f t="shared" si="8"/>
        <v>0</v>
      </c>
      <c r="O177" s="293"/>
      <c r="P177" s="293"/>
      <c r="Q177" s="293"/>
      <c r="R177" s="131"/>
      <c r="S177" s="206"/>
      <c r="T177" s="206"/>
    </row>
    <row r="178" spans="2:20" ht="13.5">
      <c r="B178" s="126"/>
      <c r="C178" s="156">
        <v>54</v>
      </c>
      <c r="D178" s="156"/>
      <c r="E178" s="190"/>
      <c r="F178" s="292" t="s">
        <v>344</v>
      </c>
      <c r="G178" s="292"/>
      <c r="H178" s="292"/>
      <c r="I178" s="292"/>
      <c r="J178" s="191" t="s">
        <v>123</v>
      </c>
      <c r="K178" s="192">
        <v>65</v>
      </c>
      <c r="L178" s="293"/>
      <c r="M178" s="293"/>
      <c r="N178" s="293">
        <f t="shared" si="8"/>
        <v>0</v>
      </c>
      <c r="O178" s="293"/>
      <c r="P178" s="293"/>
      <c r="Q178" s="293"/>
      <c r="R178" s="131"/>
      <c r="S178" s="206"/>
      <c r="T178" s="206"/>
    </row>
    <row r="179" spans="2:20" ht="35.1" customHeight="1">
      <c r="B179" s="126"/>
      <c r="C179" s="156">
        <v>55</v>
      </c>
      <c r="D179" s="156"/>
      <c r="E179" s="190"/>
      <c r="F179" s="292" t="s">
        <v>341</v>
      </c>
      <c r="G179" s="292"/>
      <c r="H179" s="292"/>
      <c r="I179" s="292"/>
      <c r="J179" s="191" t="s">
        <v>123</v>
      </c>
      <c r="K179" s="192">
        <v>65</v>
      </c>
      <c r="L179" s="293"/>
      <c r="M179" s="293"/>
      <c r="N179" s="293">
        <f t="shared" si="8"/>
        <v>0</v>
      </c>
      <c r="O179" s="293"/>
      <c r="P179" s="293"/>
      <c r="Q179" s="293"/>
      <c r="R179" s="131"/>
      <c r="S179" s="206"/>
      <c r="T179" s="206"/>
    </row>
    <row r="180" spans="2:20" ht="20.1" customHeight="1">
      <c r="B180" s="126"/>
      <c r="C180" s="156">
        <v>56</v>
      </c>
      <c r="D180" s="156"/>
      <c r="E180" s="190"/>
      <c r="F180" s="292" t="s">
        <v>345</v>
      </c>
      <c r="G180" s="292"/>
      <c r="H180" s="292"/>
      <c r="I180" s="292"/>
      <c r="J180" s="191" t="s">
        <v>123</v>
      </c>
      <c r="K180" s="192">
        <v>180</v>
      </c>
      <c r="L180" s="293"/>
      <c r="M180" s="293"/>
      <c r="N180" s="293">
        <f t="shared" si="8"/>
        <v>0</v>
      </c>
      <c r="O180" s="293"/>
      <c r="P180" s="293"/>
      <c r="Q180" s="293"/>
      <c r="R180" s="131"/>
      <c r="S180" s="206"/>
      <c r="T180" s="206"/>
    </row>
    <row r="181" spans="2:20" ht="20.1" customHeight="1">
      <c r="B181" s="126"/>
      <c r="C181" s="156">
        <v>57</v>
      </c>
      <c r="D181" s="156"/>
      <c r="E181" s="190"/>
      <c r="F181" s="292" t="s">
        <v>346</v>
      </c>
      <c r="G181" s="292"/>
      <c r="H181" s="292"/>
      <c r="I181" s="292"/>
      <c r="J181" s="191" t="s">
        <v>123</v>
      </c>
      <c r="K181" s="192">
        <v>180</v>
      </c>
      <c r="L181" s="293"/>
      <c r="M181" s="293"/>
      <c r="N181" s="293">
        <f t="shared" si="8"/>
        <v>0</v>
      </c>
      <c r="O181" s="293"/>
      <c r="P181" s="293"/>
      <c r="Q181" s="293"/>
      <c r="R181" s="131"/>
      <c r="S181" s="206"/>
      <c r="T181" s="206"/>
    </row>
    <row r="182" spans="2:20" ht="20.1" customHeight="1">
      <c r="B182" s="126"/>
      <c r="C182" s="156">
        <v>58</v>
      </c>
      <c r="D182" s="156"/>
      <c r="E182" s="190"/>
      <c r="F182" s="292" t="s">
        <v>347</v>
      </c>
      <c r="G182" s="292"/>
      <c r="H182" s="292"/>
      <c r="I182" s="292"/>
      <c r="J182" s="191" t="s">
        <v>123</v>
      </c>
      <c r="K182" s="192">
        <v>180</v>
      </c>
      <c r="L182" s="293"/>
      <c r="M182" s="293"/>
      <c r="N182" s="293">
        <f t="shared" si="8"/>
        <v>0</v>
      </c>
      <c r="O182" s="293"/>
      <c r="P182" s="293"/>
      <c r="Q182" s="293"/>
      <c r="R182" s="131"/>
      <c r="S182" s="206"/>
      <c r="T182" s="206"/>
    </row>
    <row r="183" spans="2:20" ht="13.5">
      <c r="B183" s="126"/>
      <c r="C183" s="156">
        <v>59</v>
      </c>
      <c r="D183" s="156"/>
      <c r="E183" s="190"/>
      <c r="F183" s="292" t="s">
        <v>346</v>
      </c>
      <c r="G183" s="292"/>
      <c r="H183" s="292"/>
      <c r="I183" s="292"/>
      <c r="J183" s="191" t="s">
        <v>123</v>
      </c>
      <c r="K183" s="192">
        <v>180</v>
      </c>
      <c r="L183" s="293"/>
      <c r="M183" s="293"/>
      <c r="N183" s="293">
        <f t="shared" si="8"/>
        <v>0</v>
      </c>
      <c r="O183" s="293"/>
      <c r="P183" s="293"/>
      <c r="Q183" s="293"/>
      <c r="R183" s="131"/>
      <c r="S183" s="206"/>
      <c r="T183" s="206"/>
    </row>
    <row r="184" spans="2:20" ht="13.5">
      <c r="B184" s="115"/>
      <c r="C184" s="156">
        <v>60</v>
      </c>
      <c r="D184" s="156"/>
      <c r="E184" s="190"/>
      <c r="F184" s="292" t="s">
        <v>348</v>
      </c>
      <c r="G184" s="292"/>
      <c r="H184" s="292"/>
      <c r="I184" s="292"/>
      <c r="J184" s="191" t="s">
        <v>123</v>
      </c>
      <c r="K184" s="192">
        <v>150</v>
      </c>
      <c r="L184" s="293"/>
      <c r="M184" s="293"/>
      <c r="N184" s="293">
        <f t="shared" si="8"/>
        <v>0</v>
      </c>
      <c r="O184" s="293"/>
      <c r="P184" s="293"/>
      <c r="Q184" s="293"/>
      <c r="R184" s="118"/>
      <c r="S184" s="206"/>
      <c r="T184" s="206"/>
    </row>
    <row r="185" spans="2:20" ht="13.5">
      <c r="B185" s="115"/>
      <c r="C185" s="156">
        <v>61</v>
      </c>
      <c r="D185" s="156"/>
      <c r="E185" s="190"/>
      <c r="F185" s="292" t="s">
        <v>346</v>
      </c>
      <c r="G185" s="292"/>
      <c r="H185" s="292"/>
      <c r="I185" s="292"/>
      <c r="J185" s="191" t="s">
        <v>123</v>
      </c>
      <c r="K185" s="192">
        <v>150</v>
      </c>
      <c r="L185" s="293"/>
      <c r="M185" s="293"/>
      <c r="N185" s="293">
        <f t="shared" si="8"/>
        <v>0</v>
      </c>
      <c r="O185" s="293"/>
      <c r="P185" s="293"/>
      <c r="Q185" s="293"/>
      <c r="R185" s="118"/>
      <c r="S185" s="206"/>
      <c r="T185" s="206"/>
    </row>
    <row r="186" spans="2:20" ht="13.5">
      <c r="B186" s="126"/>
      <c r="C186" s="156">
        <v>62</v>
      </c>
      <c r="D186" s="156"/>
      <c r="E186" s="190"/>
      <c r="F186" s="292" t="s">
        <v>349</v>
      </c>
      <c r="G186" s="292"/>
      <c r="H186" s="292"/>
      <c r="I186" s="292"/>
      <c r="J186" s="191" t="s">
        <v>123</v>
      </c>
      <c r="K186" s="192">
        <v>210</v>
      </c>
      <c r="L186" s="293"/>
      <c r="M186" s="293"/>
      <c r="N186" s="293">
        <f aca="true" t="shared" si="9" ref="N186:N187">K186*L186</f>
        <v>0</v>
      </c>
      <c r="O186" s="293"/>
      <c r="P186" s="293"/>
      <c r="Q186" s="293"/>
      <c r="R186" s="131"/>
      <c r="S186" s="206"/>
      <c r="T186" s="206"/>
    </row>
    <row r="187" spans="2:20" ht="13.5">
      <c r="B187" s="126"/>
      <c r="C187" s="156">
        <v>63</v>
      </c>
      <c r="D187" s="156"/>
      <c r="E187" s="190"/>
      <c r="F187" s="292" t="s">
        <v>346</v>
      </c>
      <c r="G187" s="292"/>
      <c r="H187" s="292"/>
      <c r="I187" s="292"/>
      <c r="J187" s="191" t="s">
        <v>123</v>
      </c>
      <c r="K187" s="192">
        <v>210</v>
      </c>
      <c r="L187" s="293"/>
      <c r="M187" s="293"/>
      <c r="N187" s="293">
        <f t="shared" si="9"/>
        <v>0</v>
      </c>
      <c r="O187" s="293"/>
      <c r="P187" s="293"/>
      <c r="Q187" s="293"/>
      <c r="R187" s="131"/>
      <c r="S187" s="206"/>
      <c r="T187" s="206"/>
    </row>
    <row r="188" spans="2:20" ht="13.5">
      <c r="B188" s="115"/>
      <c r="C188" s="156">
        <v>64</v>
      </c>
      <c r="D188" s="156"/>
      <c r="E188" s="190"/>
      <c r="F188" s="292" t="s">
        <v>349</v>
      </c>
      <c r="G188" s="292"/>
      <c r="H188" s="292"/>
      <c r="I188" s="292"/>
      <c r="J188" s="191" t="s">
        <v>123</v>
      </c>
      <c r="K188" s="192">
        <v>230</v>
      </c>
      <c r="L188" s="293"/>
      <c r="M188" s="293"/>
      <c r="N188" s="293">
        <f aca="true" t="shared" si="10" ref="N188:N189">K188*L188</f>
        <v>0</v>
      </c>
      <c r="O188" s="293"/>
      <c r="P188" s="293"/>
      <c r="Q188" s="293"/>
      <c r="R188" s="118"/>
      <c r="S188" s="206"/>
      <c r="T188" s="206"/>
    </row>
    <row r="189" spans="2:20" ht="13.5">
      <c r="B189" s="126"/>
      <c r="C189" s="156">
        <v>65</v>
      </c>
      <c r="D189" s="156"/>
      <c r="E189" s="190"/>
      <c r="F189" s="292" t="s">
        <v>346</v>
      </c>
      <c r="G189" s="292"/>
      <c r="H189" s="292"/>
      <c r="I189" s="292"/>
      <c r="J189" s="191" t="s">
        <v>123</v>
      </c>
      <c r="K189" s="192">
        <v>230</v>
      </c>
      <c r="L189" s="293"/>
      <c r="M189" s="293"/>
      <c r="N189" s="293">
        <f t="shared" si="10"/>
        <v>0</v>
      </c>
      <c r="O189" s="293"/>
      <c r="P189" s="293"/>
      <c r="Q189" s="293"/>
      <c r="R189" s="131"/>
      <c r="S189" s="206"/>
      <c r="T189" s="206"/>
    </row>
    <row r="190" spans="2:20" ht="13.5">
      <c r="B190" s="126"/>
      <c r="C190" s="156">
        <v>66</v>
      </c>
      <c r="D190" s="156"/>
      <c r="E190" s="190"/>
      <c r="F190" s="292" t="s">
        <v>350</v>
      </c>
      <c r="G190" s="292"/>
      <c r="H190" s="292"/>
      <c r="I190" s="292"/>
      <c r="J190" s="191" t="s">
        <v>123</v>
      </c>
      <c r="K190" s="192">
        <v>90</v>
      </c>
      <c r="L190" s="293"/>
      <c r="M190" s="293"/>
      <c r="N190" s="293">
        <f aca="true" t="shared" si="11" ref="N190:N191">K190*L190</f>
        <v>0</v>
      </c>
      <c r="O190" s="293"/>
      <c r="P190" s="293"/>
      <c r="Q190" s="293"/>
      <c r="R190" s="131"/>
      <c r="S190" s="206"/>
      <c r="T190" s="206"/>
    </row>
    <row r="191" spans="2:20" ht="20.1" customHeight="1">
      <c r="B191" s="166"/>
      <c r="C191" s="156">
        <v>67</v>
      </c>
      <c r="D191" s="156"/>
      <c r="E191" s="190"/>
      <c r="F191" s="292" t="s">
        <v>346</v>
      </c>
      <c r="G191" s="292"/>
      <c r="H191" s="292"/>
      <c r="I191" s="292"/>
      <c r="J191" s="191" t="s">
        <v>123</v>
      </c>
      <c r="K191" s="192">
        <v>90</v>
      </c>
      <c r="L191" s="293"/>
      <c r="M191" s="293"/>
      <c r="N191" s="293">
        <f t="shared" si="11"/>
        <v>0</v>
      </c>
      <c r="O191" s="293"/>
      <c r="P191" s="293"/>
      <c r="Q191" s="293"/>
      <c r="R191" s="168"/>
      <c r="S191" s="206"/>
      <c r="T191" s="206"/>
    </row>
    <row r="192" spans="2:20" ht="13.5">
      <c r="B192" s="167"/>
      <c r="C192" s="156">
        <v>68</v>
      </c>
      <c r="D192" s="156"/>
      <c r="E192" s="190"/>
      <c r="F192" s="292" t="s">
        <v>351</v>
      </c>
      <c r="G192" s="292"/>
      <c r="H192" s="292"/>
      <c r="I192" s="292"/>
      <c r="J192" s="191" t="s">
        <v>123</v>
      </c>
      <c r="K192" s="192">
        <v>25</v>
      </c>
      <c r="L192" s="293"/>
      <c r="M192" s="293"/>
      <c r="N192" s="293">
        <f t="shared" si="8"/>
        <v>0</v>
      </c>
      <c r="O192" s="293"/>
      <c r="P192" s="293"/>
      <c r="Q192" s="293"/>
      <c r="R192" s="169"/>
      <c r="S192" s="206"/>
      <c r="T192" s="206"/>
    </row>
    <row r="193" spans="2:18" ht="13.5">
      <c r="B193" s="167"/>
      <c r="C193" s="156">
        <v>69</v>
      </c>
      <c r="D193" s="156"/>
      <c r="E193" s="190"/>
      <c r="F193" s="292" t="s">
        <v>346</v>
      </c>
      <c r="G193" s="292"/>
      <c r="H193" s="292"/>
      <c r="I193" s="292"/>
      <c r="J193" s="191" t="s">
        <v>123</v>
      </c>
      <c r="K193" s="192">
        <v>25</v>
      </c>
      <c r="L193" s="293"/>
      <c r="M193" s="293"/>
      <c r="N193" s="293">
        <f t="shared" si="8"/>
        <v>0</v>
      </c>
      <c r="O193" s="293"/>
      <c r="P193" s="293"/>
      <c r="Q193" s="293"/>
      <c r="R193" s="169"/>
    </row>
    <row r="194" spans="2:18" ht="13.5">
      <c r="B194" s="167"/>
      <c r="C194" s="156">
        <v>70</v>
      </c>
      <c r="D194" s="156"/>
      <c r="E194" s="190"/>
      <c r="F194" s="292" t="s">
        <v>352</v>
      </c>
      <c r="G194" s="292"/>
      <c r="H194" s="292"/>
      <c r="I194" s="292"/>
      <c r="J194" s="191" t="s">
        <v>123</v>
      </c>
      <c r="K194" s="192">
        <v>30</v>
      </c>
      <c r="L194" s="293"/>
      <c r="M194" s="293"/>
      <c r="N194" s="293">
        <f t="shared" si="8"/>
        <v>0</v>
      </c>
      <c r="O194" s="293"/>
      <c r="P194" s="293"/>
      <c r="Q194" s="293"/>
      <c r="R194" s="169"/>
    </row>
    <row r="195" spans="2:18" ht="13.5">
      <c r="B195" s="167"/>
      <c r="C195" s="156">
        <v>71</v>
      </c>
      <c r="D195" s="156"/>
      <c r="E195" s="190"/>
      <c r="F195" s="292" t="s">
        <v>346</v>
      </c>
      <c r="G195" s="292"/>
      <c r="H195" s="292"/>
      <c r="I195" s="292"/>
      <c r="J195" s="191" t="s">
        <v>123</v>
      </c>
      <c r="K195" s="192">
        <v>30</v>
      </c>
      <c r="L195" s="293"/>
      <c r="M195" s="293"/>
      <c r="N195" s="293">
        <f t="shared" si="8"/>
        <v>0</v>
      </c>
      <c r="O195" s="293"/>
      <c r="P195" s="293"/>
      <c r="Q195" s="293"/>
      <c r="R195" s="169"/>
    </row>
    <row r="196" spans="2:18" ht="13.5">
      <c r="B196" s="167"/>
      <c r="C196" s="156">
        <v>72</v>
      </c>
      <c r="D196" s="156"/>
      <c r="E196" s="190"/>
      <c r="F196" s="292" t="s">
        <v>353</v>
      </c>
      <c r="G196" s="292"/>
      <c r="H196" s="292"/>
      <c r="I196" s="292"/>
      <c r="J196" s="191" t="s">
        <v>123</v>
      </c>
      <c r="K196" s="192">
        <v>26</v>
      </c>
      <c r="L196" s="293"/>
      <c r="M196" s="293"/>
      <c r="N196" s="293">
        <f t="shared" si="8"/>
        <v>0</v>
      </c>
      <c r="O196" s="293"/>
      <c r="P196" s="293"/>
      <c r="Q196" s="293"/>
      <c r="R196" s="169"/>
    </row>
    <row r="197" spans="2:18" ht="13.5">
      <c r="B197" s="167"/>
      <c r="C197" s="156">
        <v>73</v>
      </c>
      <c r="D197" s="156"/>
      <c r="E197" s="190"/>
      <c r="F197" s="292" t="s">
        <v>346</v>
      </c>
      <c r="G197" s="292"/>
      <c r="H197" s="292"/>
      <c r="I197" s="292"/>
      <c r="J197" s="191" t="s">
        <v>123</v>
      </c>
      <c r="K197" s="192">
        <v>26</v>
      </c>
      <c r="L197" s="293"/>
      <c r="M197" s="293"/>
      <c r="N197" s="293">
        <f t="shared" si="8"/>
        <v>0</v>
      </c>
      <c r="O197" s="293"/>
      <c r="P197" s="293"/>
      <c r="Q197" s="293"/>
      <c r="R197" s="169"/>
    </row>
    <row r="198" spans="2:18" ht="13.5">
      <c r="B198" s="167"/>
      <c r="C198" s="156">
        <v>74</v>
      </c>
      <c r="D198" s="156"/>
      <c r="E198" s="190"/>
      <c r="F198" s="292" t="s">
        <v>354</v>
      </c>
      <c r="G198" s="292"/>
      <c r="H198" s="292"/>
      <c r="I198" s="292"/>
      <c r="J198" s="191" t="s">
        <v>123</v>
      </c>
      <c r="K198" s="192">
        <v>1080</v>
      </c>
      <c r="L198" s="293"/>
      <c r="M198" s="293"/>
      <c r="N198" s="293">
        <f aca="true" t="shared" si="12" ref="N198:N199">K198*L198</f>
        <v>0</v>
      </c>
      <c r="O198" s="293"/>
      <c r="P198" s="293"/>
      <c r="Q198" s="293"/>
      <c r="R198" s="169"/>
    </row>
    <row r="199" spans="2:18" ht="13.5">
      <c r="B199" s="167"/>
      <c r="C199" s="156">
        <v>75</v>
      </c>
      <c r="D199" s="156"/>
      <c r="E199" s="190"/>
      <c r="F199" s="292" t="s">
        <v>346</v>
      </c>
      <c r="G199" s="292"/>
      <c r="H199" s="292"/>
      <c r="I199" s="292"/>
      <c r="J199" s="191" t="s">
        <v>123</v>
      </c>
      <c r="K199" s="192">
        <v>1080</v>
      </c>
      <c r="L199" s="293"/>
      <c r="M199" s="293"/>
      <c r="N199" s="293">
        <f t="shared" si="12"/>
        <v>0</v>
      </c>
      <c r="O199" s="293"/>
      <c r="P199" s="293"/>
      <c r="Q199" s="293"/>
      <c r="R199" s="169"/>
    </row>
    <row r="200" spans="2:18" ht="13.5">
      <c r="B200" s="167"/>
      <c r="C200" s="156">
        <v>76</v>
      </c>
      <c r="D200" s="156"/>
      <c r="E200" s="190"/>
      <c r="F200" s="292" t="s">
        <v>355</v>
      </c>
      <c r="G200" s="292"/>
      <c r="H200" s="292"/>
      <c r="I200" s="292"/>
      <c r="J200" s="191" t="s">
        <v>146</v>
      </c>
      <c r="K200" s="192">
        <v>12</v>
      </c>
      <c r="L200" s="293"/>
      <c r="M200" s="293"/>
      <c r="N200" s="293">
        <f t="shared" si="8"/>
        <v>0</v>
      </c>
      <c r="O200" s="293"/>
      <c r="P200" s="293"/>
      <c r="Q200" s="293"/>
      <c r="R200" s="169"/>
    </row>
    <row r="201" spans="2:18" ht="13.5">
      <c r="B201" s="167"/>
      <c r="C201" s="156">
        <v>77</v>
      </c>
      <c r="D201" s="156"/>
      <c r="E201" s="190"/>
      <c r="F201" s="292" t="s">
        <v>356</v>
      </c>
      <c r="G201" s="292"/>
      <c r="H201" s="292"/>
      <c r="I201" s="292"/>
      <c r="J201" s="191" t="s">
        <v>357</v>
      </c>
      <c r="K201" s="192">
        <v>15</v>
      </c>
      <c r="L201" s="293"/>
      <c r="M201" s="293"/>
      <c r="N201" s="293">
        <f t="shared" si="8"/>
        <v>0</v>
      </c>
      <c r="O201" s="293"/>
      <c r="P201" s="293"/>
      <c r="Q201" s="293"/>
      <c r="R201" s="169"/>
    </row>
    <row r="202" spans="2:18" ht="13.5">
      <c r="B202" s="167"/>
      <c r="C202" s="156">
        <v>78</v>
      </c>
      <c r="D202" s="156"/>
      <c r="E202" s="190"/>
      <c r="F202" s="292" t="s">
        <v>358</v>
      </c>
      <c r="G202" s="292"/>
      <c r="H202" s="292"/>
      <c r="I202" s="292"/>
      <c r="J202" s="191" t="s">
        <v>146</v>
      </c>
      <c r="K202" s="192">
        <v>9</v>
      </c>
      <c r="L202" s="293"/>
      <c r="M202" s="293"/>
      <c r="N202" s="293">
        <f t="shared" si="8"/>
        <v>0</v>
      </c>
      <c r="O202" s="293"/>
      <c r="P202" s="293"/>
      <c r="Q202" s="293"/>
      <c r="R202" s="169"/>
    </row>
    <row r="203" spans="2:18" ht="13.5">
      <c r="B203" s="167"/>
      <c r="C203" s="155">
        <v>79</v>
      </c>
      <c r="D203" s="155"/>
      <c r="E203" s="187"/>
      <c r="F203" s="298" t="s">
        <v>359</v>
      </c>
      <c r="G203" s="298"/>
      <c r="H203" s="298"/>
      <c r="I203" s="298"/>
      <c r="J203" s="188" t="s">
        <v>146</v>
      </c>
      <c r="K203" s="189">
        <v>10</v>
      </c>
      <c r="L203" s="297"/>
      <c r="M203" s="297"/>
      <c r="N203" s="293">
        <f t="shared" si="8"/>
        <v>0</v>
      </c>
      <c r="O203" s="293"/>
      <c r="P203" s="293"/>
      <c r="Q203" s="293"/>
      <c r="R203" s="169"/>
    </row>
    <row r="204" spans="2:18" ht="13.5">
      <c r="B204" s="167"/>
      <c r="C204" s="155">
        <v>80</v>
      </c>
      <c r="D204" s="155"/>
      <c r="E204" s="187"/>
      <c r="F204" s="298" t="s">
        <v>360</v>
      </c>
      <c r="G204" s="298"/>
      <c r="H204" s="298"/>
      <c r="I204" s="298"/>
      <c r="J204" s="188" t="s">
        <v>146</v>
      </c>
      <c r="K204" s="189">
        <v>12</v>
      </c>
      <c r="L204" s="297"/>
      <c r="M204" s="297"/>
      <c r="N204" s="293">
        <f t="shared" si="8"/>
        <v>0</v>
      </c>
      <c r="O204" s="293"/>
      <c r="P204" s="293"/>
      <c r="Q204" s="293"/>
      <c r="R204" s="169"/>
    </row>
    <row r="205" spans="2:18" ht="13.5">
      <c r="B205" s="167"/>
      <c r="C205" s="156">
        <v>81</v>
      </c>
      <c r="D205" s="156"/>
      <c r="E205" s="190"/>
      <c r="F205" s="292" t="s">
        <v>361</v>
      </c>
      <c r="G205" s="292"/>
      <c r="H205" s="292"/>
      <c r="I205" s="292"/>
      <c r="J205" s="191" t="s">
        <v>362</v>
      </c>
      <c r="K205" s="192">
        <v>1</v>
      </c>
      <c r="L205" s="293"/>
      <c r="M205" s="293"/>
      <c r="N205" s="293">
        <f aca="true" t="shared" si="13" ref="N205:N206">K205*L205</f>
        <v>0</v>
      </c>
      <c r="O205" s="293"/>
      <c r="P205" s="293"/>
      <c r="Q205" s="293"/>
      <c r="R205" s="169"/>
    </row>
    <row r="206" spans="2:18" ht="13.5">
      <c r="B206" s="167"/>
      <c r="C206" s="156">
        <v>82</v>
      </c>
      <c r="D206" s="156"/>
      <c r="E206" s="190"/>
      <c r="F206" s="292" t="s">
        <v>363</v>
      </c>
      <c r="G206" s="292"/>
      <c r="H206" s="292"/>
      <c r="I206" s="292"/>
      <c r="J206" s="191" t="s">
        <v>362</v>
      </c>
      <c r="K206" s="192">
        <v>1</v>
      </c>
      <c r="L206" s="293"/>
      <c r="M206" s="293"/>
      <c r="N206" s="293">
        <f t="shared" si="13"/>
        <v>0</v>
      </c>
      <c r="O206" s="293"/>
      <c r="P206" s="293"/>
      <c r="Q206" s="293"/>
      <c r="R206" s="169"/>
    </row>
    <row r="207" spans="2:18" ht="13.5">
      <c r="B207" s="167"/>
      <c r="C207" s="156">
        <v>83</v>
      </c>
      <c r="D207" s="156"/>
      <c r="E207" s="190"/>
      <c r="F207" s="292" t="s">
        <v>364</v>
      </c>
      <c r="G207" s="292"/>
      <c r="H207" s="292"/>
      <c r="I207" s="292"/>
      <c r="J207" s="191" t="s">
        <v>219</v>
      </c>
      <c r="K207" s="192">
        <v>1</v>
      </c>
      <c r="L207" s="293"/>
      <c r="M207" s="293"/>
      <c r="N207" s="293">
        <f t="shared" si="8"/>
        <v>0</v>
      </c>
      <c r="O207" s="293"/>
      <c r="P207" s="293"/>
      <c r="Q207" s="293"/>
      <c r="R207" s="169"/>
    </row>
    <row r="208" spans="2:18" ht="13.5">
      <c r="B208" s="167"/>
      <c r="C208" s="155">
        <v>84</v>
      </c>
      <c r="D208" s="155"/>
      <c r="E208" s="187"/>
      <c r="F208" s="298" t="s">
        <v>365</v>
      </c>
      <c r="G208" s="298"/>
      <c r="H208" s="298"/>
      <c r="I208" s="298"/>
      <c r="J208" s="188" t="s">
        <v>362</v>
      </c>
      <c r="K208" s="189">
        <v>10</v>
      </c>
      <c r="L208" s="297"/>
      <c r="M208" s="297"/>
      <c r="N208" s="293">
        <f t="shared" si="8"/>
        <v>0</v>
      </c>
      <c r="O208" s="293"/>
      <c r="P208" s="293"/>
      <c r="Q208" s="293"/>
      <c r="R208" s="169"/>
    </row>
    <row r="209" spans="2:18" ht="13.5">
      <c r="B209" s="167"/>
      <c r="C209" s="156">
        <v>85</v>
      </c>
      <c r="D209" s="156"/>
      <c r="E209" s="190"/>
      <c r="F209" s="292" t="s">
        <v>366</v>
      </c>
      <c r="G209" s="292"/>
      <c r="H209" s="292"/>
      <c r="I209" s="292"/>
      <c r="J209" s="191" t="s">
        <v>125</v>
      </c>
      <c r="K209" s="192">
        <v>10</v>
      </c>
      <c r="L209" s="293"/>
      <c r="M209" s="293"/>
      <c r="N209" s="293">
        <f t="shared" si="8"/>
        <v>0</v>
      </c>
      <c r="O209" s="293"/>
      <c r="P209" s="293"/>
      <c r="Q209" s="293"/>
      <c r="R209" s="169"/>
    </row>
    <row r="210" spans="2:18" ht="13.5">
      <c r="B210" s="167"/>
      <c r="C210" s="156">
        <v>86</v>
      </c>
      <c r="D210" s="156"/>
      <c r="E210" s="190"/>
      <c r="F210" s="292" t="s">
        <v>367</v>
      </c>
      <c r="G210" s="292"/>
      <c r="H210" s="292"/>
      <c r="I210" s="292"/>
      <c r="J210" s="191" t="s">
        <v>125</v>
      </c>
      <c r="K210" s="192">
        <v>8</v>
      </c>
      <c r="L210" s="293"/>
      <c r="M210" s="293"/>
      <c r="N210" s="293">
        <f t="shared" si="8"/>
        <v>0</v>
      </c>
      <c r="O210" s="293"/>
      <c r="P210" s="293"/>
      <c r="Q210" s="293"/>
      <c r="R210" s="169"/>
    </row>
    <row r="211" spans="2:18" ht="13.5">
      <c r="B211" s="167"/>
      <c r="C211" s="155">
        <v>87</v>
      </c>
      <c r="D211" s="155"/>
      <c r="E211" s="187"/>
      <c r="F211" s="298" t="s">
        <v>366</v>
      </c>
      <c r="G211" s="298"/>
      <c r="H211" s="298"/>
      <c r="I211" s="298"/>
      <c r="J211" s="188" t="s">
        <v>125</v>
      </c>
      <c r="K211" s="189">
        <v>8</v>
      </c>
      <c r="L211" s="297"/>
      <c r="M211" s="297"/>
      <c r="N211" s="293">
        <f t="shared" si="8"/>
        <v>0</v>
      </c>
      <c r="O211" s="293"/>
      <c r="P211" s="293"/>
      <c r="Q211" s="293"/>
      <c r="R211" s="169"/>
    </row>
    <row r="212" spans="2:18" ht="13.5">
      <c r="B212" s="167"/>
      <c r="C212" s="156">
        <v>88</v>
      </c>
      <c r="D212" s="156"/>
      <c r="E212" s="190"/>
      <c r="F212" s="292" t="s">
        <v>368</v>
      </c>
      <c r="G212" s="292"/>
      <c r="H212" s="292"/>
      <c r="I212" s="292"/>
      <c r="J212" s="191" t="s">
        <v>125</v>
      </c>
      <c r="K212" s="192">
        <v>6</v>
      </c>
      <c r="L212" s="293"/>
      <c r="M212" s="293"/>
      <c r="N212" s="293">
        <f t="shared" si="8"/>
        <v>0</v>
      </c>
      <c r="O212" s="293"/>
      <c r="P212" s="293"/>
      <c r="Q212" s="293"/>
      <c r="R212" s="169"/>
    </row>
    <row r="213" spans="2:18" ht="13.5">
      <c r="B213" s="167"/>
      <c r="C213" s="156">
        <v>89</v>
      </c>
      <c r="D213" s="156"/>
      <c r="E213" s="190"/>
      <c r="F213" s="292" t="s">
        <v>366</v>
      </c>
      <c r="G213" s="292"/>
      <c r="H213" s="292"/>
      <c r="I213" s="292"/>
      <c r="J213" s="191" t="s">
        <v>125</v>
      </c>
      <c r="K213" s="192">
        <v>6</v>
      </c>
      <c r="L213" s="293"/>
      <c r="M213" s="293"/>
      <c r="N213" s="293">
        <f t="shared" si="8"/>
        <v>0</v>
      </c>
      <c r="O213" s="293"/>
      <c r="P213" s="293"/>
      <c r="Q213" s="293"/>
      <c r="R213" s="169"/>
    </row>
    <row r="214" spans="2:18" ht="13.5">
      <c r="B214" s="167"/>
      <c r="C214" s="156">
        <v>90</v>
      </c>
      <c r="D214" s="156"/>
      <c r="E214" s="190"/>
      <c r="F214" s="292" t="s">
        <v>369</v>
      </c>
      <c r="G214" s="292"/>
      <c r="H214" s="292"/>
      <c r="I214" s="292"/>
      <c r="J214" s="191" t="s">
        <v>362</v>
      </c>
      <c r="K214" s="192">
        <v>4</v>
      </c>
      <c r="L214" s="293"/>
      <c r="M214" s="293"/>
      <c r="N214" s="293">
        <f t="shared" si="8"/>
        <v>0</v>
      </c>
      <c r="O214" s="293"/>
      <c r="P214" s="293"/>
      <c r="Q214" s="293"/>
      <c r="R214" s="169"/>
    </row>
    <row r="215" spans="2:18" ht="13.5">
      <c r="B215" s="167"/>
      <c r="C215" s="155">
        <v>91</v>
      </c>
      <c r="D215" s="155"/>
      <c r="E215" s="187"/>
      <c r="F215" s="298" t="s">
        <v>311</v>
      </c>
      <c r="G215" s="298"/>
      <c r="H215" s="298"/>
      <c r="I215" s="298"/>
      <c r="J215" s="188" t="s">
        <v>125</v>
      </c>
      <c r="K215" s="189">
        <v>2</v>
      </c>
      <c r="L215" s="297"/>
      <c r="M215" s="297"/>
      <c r="N215" s="293">
        <f t="shared" si="8"/>
        <v>0</v>
      </c>
      <c r="O215" s="293"/>
      <c r="P215" s="293"/>
      <c r="Q215" s="293"/>
      <c r="R215" s="169"/>
    </row>
    <row r="216" spans="2:18" ht="13.5">
      <c r="B216" s="167"/>
      <c r="C216" s="156">
        <v>92</v>
      </c>
      <c r="D216" s="156"/>
      <c r="E216" s="190"/>
      <c r="F216" s="292" t="s">
        <v>370</v>
      </c>
      <c r="G216" s="292"/>
      <c r="H216" s="292"/>
      <c r="I216" s="292"/>
      <c r="J216" s="191" t="s">
        <v>125</v>
      </c>
      <c r="K216" s="192">
        <v>1</v>
      </c>
      <c r="L216" s="293"/>
      <c r="M216" s="293"/>
      <c r="N216" s="293">
        <f t="shared" si="8"/>
        <v>0</v>
      </c>
      <c r="O216" s="293"/>
      <c r="P216" s="293"/>
      <c r="Q216" s="293"/>
      <c r="R216" s="169"/>
    </row>
    <row r="217" spans="2:18" ht="13.5">
      <c r="B217" s="167"/>
      <c r="C217" s="156">
        <v>93</v>
      </c>
      <c r="D217" s="156"/>
      <c r="E217" s="190"/>
      <c r="F217" s="292" t="s">
        <v>371</v>
      </c>
      <c r="G217" s="292"/>
      <c r="H217" s="292"/>
      <c r="I217" s="292"/>
      <c r="J217" s="191" t="s">
        <v>123</v>
      </c>
      <c r="K217" s="192">
        <v>4</v>
      </c>
      <c r="L217" s="293"/>
      <c r="M217" s="293"/>
      <c r="N217" s="293">
        <f t="shared" si="8"/>
        <v>0</v>
      </c>
      <c r="O217" s="293"/>
      <c r="P217" s="293"/>
      <c r="Q217" s="293"/>
      <c r="R217" s="169"/>
    </row>
    <row r="218" spans="2:18" ht="13.5">
      <c r="B218" s="167"/>
      <c r="C218" s="156">
        <v>94</v>
      </c>
      <c r="D218" s="156"/>
      <c r="E218" s="190"/>
      <c r="F218" s="292" t="s">
        <v>372</v>
      </c>
      <c r="G218" s="292"/>
      <c r="H218" s="292"/>
      <c r="I218" s="292"/>
      <c r="J218" s="191" t="s">
        <v>362</v>
      </c>
      <c r="K218" s="192">
        <v>1</v>
      </c>
      <c r="L218" s="293"/>
      <c r="M218" s="293"/>
      <c r="N218" s="293">
        <f aca="true" t="shared" si="14" ref="N218:N220">K218*L218</f>
        <v>0</v>
      </c>
      <c r="O218" s="293"/>
      <c r="P218" s="293"/>
      <c r="Q218" s="293"/>
      <c r="R218" s="169"/>
    </row>
    <row r="219" spans="2:18" ht="13.5">
      <c r="B219" s="167"/>
      <c r="C219" s="156">
        <v>95</v>
      </c>
      <c r="D219" s="156"/>
      <c r="E219" s="190"/>
      <c r="F219" s="292" t="s">
        <v>373</v>
      </c>
      <c r="G219" s="292"/>
      <c r="H219" s="292"/>
      <c r="I219" s="292"/>
      <c r="J219" s="191" t="s">
        <v>362</v>
      </c>
      <c r="K219" s="192">
        <v>1</v>
      </c>
      <c r="L219" s="293"/>
      <c r="M219" s="293"/>
      <c r="N219" s="293">
        <f t="shared" si="14"/>
        <v>0</v>
      </c>
      <c r="O219" s="293"/>
      <c r="P219" s="293"/>
      <c r="Q219" s="293"/>
      <c r="R219" s="169"/>
    </row>
    <row r="220" spans="2:18" ht="13.5">
      <c r="B220" s="167"/>
      <c r="C220" s="156">
        <v>96</v>
      </c>
      <c r="D220" s="156"/>
      <c r="E220" s="190"/>
      <c r="F220" s="292" t="s">
        <v>374</v>
      </c>
      <c r="G220" s="292"/>
      <c r="H220" s="292"/>
      <c r="I220" s="292"/>
      <c r="J220" s="191" t="s">
        <v>219</v>
      </c>
      <c r="K220" s="192">
        <v>1</v>
      </c>
      <c r="L220" s="293"/>
      <c r="M220" s="293"/>
      <c r="N220" s="293">
        <f t="shared" si="14"/>
        <v>0</v>
      </c>
      <c r="O220" s="293"/>
      <c r="P220" s="293"/>
      <c r="Q220" s="293"/>
      <c r="R220" s="169"/>
    </row>
    <row r="221" spans="2:18" ht="13.5">
      <c r="B221" s="167"/>
      <c r="C221" s="156">
        <v>97</v>
      </c>
      <c r="D221" s="156"/>
      <c r="E221" s="190"/>
      <c r="F221" s="292" t="s">
        <v>375</v>
      </c>
      <c r="G221" s="292"/>
      <c r="H221" s="292"/>
      <c r="I221" s="292"/>
      <c r="J221" s="191" t="s">
        <v>219</v>
      </c>
      <c r="K221" s="192">
        <v>1</v>
      </c>
      <c r="L221" s="293"/>
      <c r="M221" s="293"/>
      <c r="N221" s="293">
        <f aca="true" t="shared" si="15" ref="N221:N224">K221*L221</f>
        <v>0</v>
      </c>
      <c r="O221" s="293"/>
      <c r="P221" s="293"/>
      <c r="Q221" s="293"/>
      <c r="R221" s="169"/>
    </row>
    <row r="222" spans="2:18" ht="13.5">
      <c r="B222" s="167"/>
      <c r="C222" s="156">
        <v>98</v>
      </c>
      <c r="D222" s="156"/>
      <c r="E222" s="190"/>
      <c r="F222" s="292" t="s">
        <v>376</v>
      </c>
      <c r="G222" s="292"/>
      <c r="H222" s="292"/>
      <c r="I222" s="292"/>
      <c r="J222" s="191" t="s">
        <v>219</v>
      </c>
      <c r="K222" s="192">
        <v>1</v>
      </c>
      <c r="L222" s="293"/>
      <c r="M222" s="293"/>
      <c r="N222" s="293">
        <f t="shared" si="15"/>
        <v>0</v>
      </c>
      <c r="O222" s="293"/>
      <c r="P222" s="293"/>
      <c r="Q222" s="293"/>
      <c r="R222" s="169"/>
    </row>
    <row r="223" spans="2:18" ht="13.5">
      <c r="B223" s="167"/>
      <c r="C223" s="156">
        <v>99</v>
      </c>
      <c r="D223" s="156"/>
      <c r="E223" s="190"/>
      <c r="F223" s="292" t="s">
        <v>377</v>
      </c>
      <c r="G223" s="292"/>
      <c r="H223" s="292"/>
      <c r="I223" s="292"/>
      <c r="J223" s="191" t="s">
        <v>219</v>
      </c>
      <c r="K223" s="192">
        <v>1</v>
      </c>
      <c r="L223" s="293"/>
      <c r="M223" s="293"/>
      <c r="N223" s="293">
        <f t="shared" si="15"/>
        <v>0</v>
      </c>
      <c r="O223" s="293"/>
      <c r="P223" s="293"/>
      <c r="Q223" s="293"/>
      <c r="R223" s="169"/>
    </row>
    <row r="224" spans="2:18" ht="13.5">
      <c r="B224" s="167"/>
      <c r="C224" s="156">
        <v>100</v>
      </c>
      <c r="D224" s="156"/>
      <c r="E224" s="190"/>
      <c r="F224" s="292" t="s">
        <v>378</v>
      </c>
      <c r="G224" s="292"/>
      <c r="H224" s="292"/>
      <c r="I224" s="292"/>
      <c r="J224" s="191" t="s">
        <v>219</v>
      </c>
      <c r="K224" s="192">
        <v>1</v>
      </c>
      <c r="L224" s="293"/>
      <c r="M224" s="293"/>
      <c r="N224" s="293">
        <f t="shared" si="15"/>
        <v>0</v>
      </c>
      <c r="O224" s="293"/>
      <c r="P224" s="293"/>
      <c r="Q224" s="293"/>
      <c r="R224" s="169"/>
    </row>
    <row r="225" spans="2:18" ht="13.5">
      <c r="B225" s="167"/>
      <c r="C225" s="156">
        <v>101</v>
      </c>
      <c r="D225" s="156"/>
      <c r="E225" s="190"/>
      <c r="F225" s="292" t="s">
        <v>379</v>
      </c>
      <c r="G225" s="292"/>
      <c r="H225" s="292"/>
      <c r="I225" s="292"/>
      <c r="J225" s="191" t="s">
        <v>146</v>
      </c>
      <c r="K225" s="192">
        <v>30</v>
      </c>
      <c r="L225" s="293"/>
      <c r="M225" s="293"/>
      <c r="N225" s="293">
        <f t="shared" si="8"/>
        <v>0</v>
      </c>
      <c r="O225" s="293"/>
      <c r="P225" s="293"/>
      <c r="Q225" s="293"/>
      <c r="R225" s="169"/>
    </row>
    <row r="226" spans="2:18" ht="13.5">
      <c r="B226" s="167"/>
      <c r="C226" s="156">
        <v>102</v>
      </c>
      <c r="D226" s="156"/>
      <c r="E226" s="190"/>
      <c r="F226" s="292" t="s">
        <v>380</v>
      </c>
      <c r="G226" s="292"/>
      <c r="H226" s="292"/>
      <c r="I226" s="292"/>
      <c r="J226" s="191" t="s">
        <v>146</v>
      </c>
      <c r="K226" s="192">
        <v>10</v>
      </c>
      <c r="L226" s="293"/>
      <c r="M226" s="293"/>
      <c r="N226" s="293">
        <f t="shared" si="8"/>
        <v>0</v>
      </c>
      <c r="O226" s="293"/>
      <c r="P226" s="293"/>
      <c r="Q226" s="293"/>
      <c r="R226" s="169"/>
    </row>
    <row r="227" spans="2:18" ht="13.5">
      <c r="B227" s="167"/>
      <c r="C227" s="156">
        <v>103</v>
      </c>
      <c r="D227" s="156"/>
      <c r="E227" s="190"/>
      <c r="F227" s="292" t="s">
        <v>381</v>
      </c>
      <c r="G227" s="292"/>
      <c r="H227" s="292"/>
      <c r="I227" s="292"/>
      <c r="J227" s="191" t="s">
        <v>224</v>
      </c>
      <c r="K227" s="192">
        <v>2</v>
      </c>
      <c r="L227" s="293"/>
      <c r="M227" s="293"/>
      <c r="N227" s="293">
        <f t="shared" si="8"/>
        <v>0</v>
      </c>
      <c r="O227" s="293"/>
      <c r="P227" s="293"/>
      <c r="Q227" s="293"/>
      <c r="R227" s="169"/>
    </row>
    <row r="228" spans="2:18" ht="13.5">
      <c r="B228" s="167"/>
      <c r="C228" s="156">
        <v>104</v>
      </c>
      <c r="D228" s="156"/>
      <c r="E228" s="190"/>
      <c r="F228" s="292" t="s">
        <v>382</v>
      </c>
      <c r="G228" s="292"/>
      <c r="H228" s="292"/>
      <c r="I228" s="292"/>
      <c r="J228" s="191" t="s">
        <v>224</v>
      </c>
      <c r="K228" s="192">
        <v>0.6</v>
      </c>
      <c r="L228" s="293"/>
      <c r="M228" s="293"/>
      <c r="N228" s="293">
        <f t="shared" si="8"/>
        <v>0</v>
      </c>
      <c r="O228" s="293"/>
      <c r="P228" s="293"/>
      <c r="Q228" s="293"/>
      <c r="R228" s="169"/>
    </row>
    <row r="229" spans="2:18" ht="13.5">
      <c r="B229" s="167"/>
      <c r="C229" s="193">
        <v>105</v>
      </c>
      <c r="D229" s="193"/>
      <c r="E229" s="194"/>
      <c r="F229" s="301" t="s">
        <v>383</v>
      </c>
      <c r="G229" s="301"/>
      <c r="H229" s="301"/>
      <c r="I229" s="301"/>
      <c r="J229" s="195" t="s">
        <v>146</v>
      </c>
      <c r="K229" s="196">
        <v>70</v>
      </c>
      <c r="L229" s="302"/>
      <c r="M229" s="302"/>
      <c r="N229" s="302">
        <f t="shared" si="8"/>
        <v>0</v>
      </c>
      <c r="O229" s="302"/>
      <c r="P229" s="302"/>
      <c r="Q229" s="302"/>
      <c r="R229" s="169"/>
    </row>
    <row r="230" spans="2:18" ht="13.5">
      <c r="B230" s="167"/>
      <c r="C230" s="193">
        <v>106</v>
      </c>
      <c r="D230" s="193"/>
      <c r="E230" s="194"/>
      <c r="F230" s="301" t="s">
        <v>384</v>
      </c>
      <c r="G230" s="301"/>
      <c r="H230" s="301"/>
      <c r="I230" s="301"/>
      <c r="J230" s="195" t="s">
        <v>146</v>
      </c>
      <c r="K230" s="196">
        <v>93</v>
      </c>
      <c r="L230" s="302"/>
      <c r="M230" s="302"/>
      <c r="N230" s="302">
        <f aca="true" t="shared" si="16" ref="N230">K230*L230</f>
        <v>0</v>
      </c>
      <c r="O230" s="302"/>
      <c r="P230" s="302"/>
      <c r="Q230" s="302"/>
      <c r="R230" s="169"/>
    </row>
    <row r="231" spans="2:18" ht="14.25" thickBot="1">
      <c r="B231" s="173"/>
      <c r="C231" s="197">
        <v>107</v>
      </c>
      <c r="D231" s="197"/>
      <c r="E231" s="198"/>
      <c r="F231" s="299" t="s">
        <v>385</v>
      </c>
      <c r="G231" s="299"/>
      <c r="H231" s="299"/>
      <c r="I231" s="299"/>
      <c r="J231" s="199" t="s">
        <v>146</v>
      </c>
      <c r="K231" s="200">
        <v>40</v>
      </c>
      <c r="L231" s="300"/>
      <c r="M231" s="300"/>
      <c r="N231" s="300">
        <f t="shared" si="8"/>
        <v>0</v>
      </c>
      <c r="O231" s="300"/>
      <c r="P231" s="300"/>
      <c r="Q231" s="300"/>
      <c r="R231" s="174"/>
    </row>
    <row r="232" spans="2:18" ht="13.5"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</row>
    <row r="233" spans="2:18" ht="13.5">
      <c r="B233" s="206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</row>
  </sheetData>
  <mergeCells count="397">
    <mergeCell ref="F224:I224"/>
    <mergeCell ref="L224:M224"/>
    <mergeCell ref="N224:Q224"/>
    <mergeCell ref="N142:Q142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148:I148"/>
    <mergeCell ref="L148:M148"/>
    <mergeCell ref="F227:I227"/>
    <mergeCell ref="L227:M227"/>
    <mergeCell ref="N227:Q227"/>
    <mergeCell ref="N157:Q157"/>
    <mergeCell ref="N158:Q158"/>
    <mergeCell ref="F175:I175"/>
    <mergeCell ref="L175:M175"/>
    <mergeCell ref="N175:Q17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F157:I157"/>
    <mergeCell ref="L157:M157"/>
    <mergeCell ref="F158:I158"/>
    <mergeCell ref="L158:M158"/>
    <mergeCell ref="F167:I167"/>
    <mergeCell ref="N148:Q148"/>
    <mergeCell ref="F144:I144"/>
    <mergeCell ref="F226:I226"/>
    <mergeCell ref="L226:M226"/>
    <mergeCell ref="N226:Q226"/>
    <mergeCell ref="F156:I156"/>
    <mergeCell ref="L156:M156"/>
    <mergeCell ref="L167:M167"/>
    <mergeCell ref="N167:Q167"/>
    <mergeCell ref="F168:I168"/>
    <mergeCell ref="L168:M168"/>
    <mergeCell ref="N168:Q168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F149:I149"/>
    <mergeCell ref="L149:M149"/>
    <mergeCell ref="N149:Q149"/>
    <mergeCell ref="F225:I225"/>
    <mergeCell ref="L225:M225"/>
    <mergeCell ref="N225:Q225"/>
    <mergeCell ref="F196:I196"/>
    <mergeCell ref="L196:M196"/>
    <mergeCell ref="N196:Q196"/>
    <mergeCell ref="F197:I197"/>
    <mergeCell ref="L197:M197"/>
    <mergeCell ref="N197:Q197"/>
    <mergeCell ref="F152:I152"/>
    <mergeCell ref="L152:M152"/>
    <mergeCell ref="N152:Q152"/>
    <mergeCell ref="N156:Q156"/>
    <mergeCell ref="L189:M189"/>
    <mergeCell ref="N189:Q189"/>
    <mergeCell ref="F170:I170"/>
    <mergeCell ref="L170:M170"/>
    <mergeCell ref="N170:Q170"/>
    <mergeCell ref="F171:I171"/>
    <mergeCell ref="L171:M171"/>
    <mergeCell ref="N171:Q171"/>
    <mergeCell ref="N161:Q161"/>
    <mergeCell ref="F166:I166"/>
    <mergeCell ref="F79:P79"/>
    <mergeCell ref="M81:P81"/>
    <mergeCell ref="F133:I133"/>
    <mergeCell ref="L133:M133"/>
    <mergeCell ref="N133:Q133"/>
    <mergeCell ref="F138:I138"/>
    <mergeCell ref="L138:M138"/>
    <mergeCell ref="N138:Q13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H1:K1"/>
    <mergeCell ref="S2:AC2"/>
    <mergeCell ref="M28:P28"/>
    <mergeCell ref="M30:P30"/>
    <mergeCell ref="H32:J32"/>
    <mergeCell ref="C100:Q100"/>
    <mergeCell ref="F102:P102"/>
    <mergeCell ref="F103:P103"/>
    <mergeCell ref="M105:P105"/>
    <mergeCell ref="N91:Q91"/>
    <mergeCell ref="N93:Q93"/>
    <mergeCell ref="L95:Q95"/>
    <mergeCell ref="M83:Q83"/>
    <mergeCell ref="M84:Q84"/>
    <mergeCell ref="H34:J34"/>
    <mergeCell ref="M34:P34"/>
    <mergeCell ref="H35:J35"/>
    <mergeCell ref="M35:P35"/>
    <mergeCell ref="H36:J36"/>
    <mergeCell ref="M36:P36"/>
    <mergeCell ref="N89:Q89"/>
    <mergeCell ref="N90:Q90"/>
    <mergeCell ref="N92:Q92"/>
    <mergeCell ref="N86:Q86"/>
    <mergeCell ref="M107:Q107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M32:P32"/>
    <mergeCell ref="H33:J33"/>
    <mergeCell ref="M33:P33"/>
    <mergeCell ref="O18:P18"/>
    <mergeCell ref="O20:P20"/>
    <mergeCell ref="O21:P21"/>
    <mergeCell ref="E24:L24"/>
    <mergeCell ref="M27:P27"/>
    <mergeCell ref="C86:G86"/>
    <mergeCell ref="N88:Q88"/>
    <mergeCell ref="L38:P38"/>
    <mergeCell ref="C76:Q76"/>
    <mergeCell ref="F78:P78"/>
    <mergeCell ref="N113:Q113"/>
    <mergeCell ref="M108:Q108"/>
    <mergeCell ref="F110:I110"/>
    <mergeCell ref="L110:M110"/>
    <mergeCell ref="N110:Q110"/>
    <mergeCell ref="N111:Q111"/>
    <mergeCell ref="F120:I120"/>
    <mergeCell ref="L120:M120"/>
    <mergeCell ref="N120:Q120"/>
    <mergeCell ref="F119:I119"/>
    <mergeCell ref="L119:M119"/>
    <mergeCell ref="N119:Q119"/>
    <mergeCell ref="N114:Q114"/>
    <mergeCell ref="N117:Q117"/>
    <mergeCell ref="F118:I118"/>
    <mergeCell ref="L118:M118"/>
    <mergeCell ref="N118:Q118"/>
    <mergeCell ref="N115:Q115"/>
    <mergeCell ref="N116:Q116"/>
    <mergeCell ref="F127:I127"/>
    <mergeCell ref="L127:M127"/>
    <mergeCell ref="N127:Q127"/>
    <mergeCell ref="F143:I143"/>
    <mergeCell ref="L143:M143"/>
    <mergeCell ref="N143:Q143"/>
    <mergeCell ref="F123:I123"/>
    <mergeCell ref="L123:M123"/>
    <mergeCell ref="N123:Q123"/>
    <mergeCell ref="F139:I139"/>
    <mergeCell ref="L139:M139"/>
    <mergeCell ref="N139:Q139"/>
    <mergeCell ref="N140:Q140"/>
    <mergeCell ref="L136:M136"/>
    <mergeCell ref="N136:Q136"/>
    <mergeCell ref="F137:I137"/>
    <mergeCell ref="L137:M137"/>
    <mergeCell ref="N137:Q137"/>
    <mergeCell ref="F140:I140"/>
    <mergeCell ref="L140:M140"/>
    <mergeCell ref="F141:I141"/>
    <mergeCell ref="L141:M141"/>
    <mergeCell ref="N141:Q141"/>
    <mergeCell ref="F128:I128"/>
    <mergeCell ref="F121:I121"/>
    <mergeCell ref="L121:M121"/>
    <mergeCell ref="N121:Q121"/>
    <mergeCell ref="F126:I126"/>
    <mergeCell ref="L126:M126"/>
    <mergeCell ref="N126:Q126"/>
    <mergeCell ref="F124:I124"/>
    <mergeCell ref="L124:M124"/>
    <mergeCell ref="N124:Q124"/>
    <mergeCell ref="F122:I122"/>
    <mergeCell ref="L122:M122"/>
    <mergeCell ref="N122:Q122"/>
    <mergeCell ref="F125:I125"/>
    <mergeCell ref="L125:M125"/>
    <mergeCell ref="N125:Q125"/>
    <mergeCell ref="L144:M144"/>
    <mergeCell ref="N144:Q144"/>
    <mergeCell ref="F146:I146"/>
    <mergeCell ref="L146:M146"/>
    <mergeCell ref="N146:Q146"/>
    <mergeCell ref="F145:I145"/>
    <mergeCell ref="L145:M145"/>
    <mergeCell ref="N145:Q145"/>
    <mergeCell ref="F147:I147"/>
    <mergeCell ref="L147:M147"/>
    <mergeCell ref="N147:Q147"/>
    <mergeCell ref="L166:M166"/>
    <mergeCell ref="N166:Q166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74:I174"/>
    <mergeCell ref="L174:M174"/>
    <mergeCell ref="N174:Q174"/>
    <mergeCell ref="F176:I176"/>
    <mergeCell ref="L176:M176"/>
    <mergeCell ref="N176:Q176"/>
    <mergeCell ref="F172:I172"/>
    <mergeCell ref="L172:M172"/>
    <mergeCell ref="N172:Q172"/>
    <mergeCell ref="F173:I173"/>
    <mergeCell ref="L173:M173"/>
    <mergeCell ref="N173:Q173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50:I150"/>
    <mergeCell ref="L150:M150"/>
    <mergeCell ref="N150:Q150"/>
    <mergeCell ref="F183:I183"/>
    <mergeCell ref="L183:M183"/>
    <mergeCell ref="N183:Q183"/>
    <mergeCell ref="F184:I184"/>
    <mergeCell ref="L184:M184"/>
    <mergeCell ref="N184:Q184"/>
    <mergeCell ref="F151:I151"/>
    <mergeCell ref="L151:M151"/>
    <mergeCell ref="N151:Q151"/>
    <mergeCell ref="F154:I154"/>
    <mergeCell ref="L154:M154"/>
    <mergeCell ref="N154:Q154"/>
    <mergeCell ref="F153:I153"/>
    <mergeCell ref="L153:M153"/>
    <mergeCell ref="N153:Q153"/>
    <mergeCell ref="F181:I181"/>
    <mergeCell ref="L181:M181"/>
    <mergeCell ref="N181:Q181"/>
    <mergeCell ref="F182:I182"/>
    <mergeCell ref="L182:M182"/>
    <mergeCell ref="N182:Q182"/>
    <mergeCell ref="F195:I195"/>
    <mergeCell ref="L195:M195"/>
    <mergeCell ref="N195:Q195"/>
    <mergeCell ref="F155:I155"/>
    <mergeCell ref="L155:M155"/>
    <mergeCell ref="N155:Q155"/>
    <mergeCell ref="F200:I200"/>
    <mergeCell ref="L200:M200"/>
    <mergeCell ref="N200:Q200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5:I185"/>
    <mergeCell ref="L185:M185"/>
    <mergeCell ref="N185:Q185"/>
    <mergeCell ref="F179:I179"/>
    <mergeCell ref="L179:M179"/>
    <mergeCell ref="N179:Q179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17:I217"/>
    <mergeCell ref="L217:M217"/>
    <mergeCell ref="N217:Q217"/>
    <mergeCell ref="N216:Q216"/>
    <mergeCell ref="F215:I215"/>
    <mergeCell ref="L215:M215"/>
    <mergeCell ref="N215:Q215"/>
    <mergeCell ref="F216:I216"/>
    <mergeCell ref="L216:M216"/>
    <mergeCell ref="F228:I228"/>
    <mergeCell ref="L228:M228"/>
    <mergeCell ref="N228:Q228"/>
    <mergeCell ref="F231:I231"/>
    <mergeCell ref="L231:M231"/>
    <mergeCell ref="N231:Q231"/>
    <mergeCell ref="F229:I229"/>
    <mergeCell ref="L229:M229"/>
    <mergeCell ref="N229:Q229"/>
    <mergeCell ref="F230:I230"/>
    <mergeCell ref="L230:M230"/>
    <mergeCell ref="N230:Q230"/>
    <mergeCell ref="F206:I206"/>
    <mergeCell ref="L206:M206"/>
    <mergeCell ref="N206:Q206"/>
    <mergeCell ref="L128:M128"/>
    <mergeCell ref="N128:Q128"/>
    <mergeCell ref="F129:I129"/>
    <mergeCell ref="L129:M129"/>
    <mergeCell ref="N129:Q129"/>
    <mergeCell ref="F190:I190"/>
    <mergeCell ref="L190:M190"/>
    <mergeCell ref="N190:Q190"/>
    <mergeCell ref="F191:I191"/>
    <mergeCell ref="L191:M191"/>
    <mergeCell ref="N191:Q191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F198:I198"/>
    <mergeCell ref="L198:M198"/>
    <mergeCell ref="N198:Q198"/>
    <mergeCell ref="F199:I199"/>
    <mergeCell ref="L199:M199"/>
    <mergeCell ref="N199:Q199"/>
    <mergeCell ref="F205:I205"/>
    <mergeCell ref="L205:M205"/>
    <mergeCell ref="N205:Q205"/>
    <mergeCell ref="L202:M202"/>
    <mergeCell ref="N202:Q202"/>
  </mergeCells>
  <hyperlinks>
    <hyperlink ref="F1:G1" location="C2" display="1) Krycí list rozpočtu"/>
    <hyperlink ref="H1:K1" location="C86" display="2) Rekapitulace rozpočtu"/>
    <hyperlink ref="L1" location="C10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3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Kružík</dc:creator>
  <cp:keywords/>
  <dc:description/>
  <cp:lastModifiedBy>Borek Petr</cp:lastModifiedBy>
  <dcterms:created xsi:type="dcterms:W3CDTF">2017-09-25T14:06:56Z</dcterms:created>
  <dcterms:modified xsi:type="dcterms:W3CDTF">2021-06-11T12:52:25Z</dcterms:modified>
  <cp:category/>
  <cp:version/>
  <cp:contentType/>
  <cp:contentStatus/>
</cp:coreProperties>
</file>