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27975" windowHeight="8220" tabRatio="871" activeTab="10"/>
  </bookViews>
  <sheets>
    <sheet name="Krycí list" sheetId="1" r:id="rId1"/>
    <sheet name="Rekapitulace" sheetId="2" r:id="rId2"/>
    <sheet name="Hodinová sazba" sheetId="3" r:id="rId3"/>
    <sheet name="Kusový" sheetId="4" r:id="rId4"/>
    <sheet name="Svítidla hlavní" sheetId="5" r:id="rId5"/>
    <sheet name="systém NO" sheetId="6" r:id="rId6"/>
    <sheet name="Napájecí systémy+vývody" sheetId="7" r:id="rId7"/>
    <sheet name="Seznam specifikací" sheetId="8" r:id="rId8"/>
    <sheet name="RMS1" sheetId="9" r:id="rId9"/>
    <sheet name="DOPLNĚNÍ" sheetId="10" r:id="rId10"/>
    <sheet name="skříňky" sheetId="11" r:id="rId11"/>
  </sheets>
  <externalReferences>
    <externalReference r:id="rId14"/>
  </externalReferences>
  <definedNames>
    <definedName name="_Order1" localSheetId="2" hidden="1">255</definedName>
    <definedName name="_Order1" localSheetId="3" hidden="1">255</definedName>
    <definedName name="_Order1" localSheetId="1" hidden="1">255</definedName>
    <definedName name="_Order1" localSheetId="7" hidden="1">255</definedName>
    <definedName name="_Order1" localSheetId="4" hidden="1">255</definedName>
    <definedName name="_Order1" localSheetId="5" hidden="1">255</definedName>
    <definedName name="_Order2" localSheetId="2" hidden="1">255</definedName>
    <definedName name="_Order2" localSheetId="3" hidden="1">255</definedName>
    <definedName name="_Order2" localSheetId="1" hidden="1">255</definedName>
    <definedName name="_Order2" localSheetId="7" hidden="1">255</definedName>
    <definedName name="_Order2" localSheetId="4" hidden="1">255</definedName>
    <definedName name="_Order2" localSheetId="5" hidden="1">255</definedName>
    <definedName name="cisloobjektu">'[1]Krycí list'!$A$5</definedName>
    <definedName name="cislostavby">'[1]Krycí list'!$A$7</definedName>
    <definedName name="Dodavka">'Rekapitulace'!$G$20</definedName>
    <definedName name="fd">'[1]Rekapitulace'!$G$26</definedName>
    <definedName name="G___P__" localSheetId="9">#REF!</definedName>
    <definedName name="G___P__" localSheetId="2">'Hodinová sazba'!#REF!</definedName>
    <definedName name="G___P__" localSheetId="3">'Kusový'!#REF!</definedName>
    <definedName name="G___P__" localSheetId="1">'Rekapitulace'!#REF!</definedName>
    <definedName name="G___P__" localSheetId="7">'Seznam specifikací'!#REF!</definedName>
    <definedName name="G___P__" localSheetId="10">#REF!</definedName>
    <definedName name="G___P__" localSheetId="4">'Svítidla hlavní'!#REF!</definedName>
    <definedName name="G___P__" localSheetId="5">'systém NO'!#REF!</definedName>
    <definedName name="G___P__">#REF!</definedName>
    <definedName name="HSV">'Rekapitulace'!$E$20</definedName>
    <definedName name="HZS">'Rekapitulace'!$I$33</definedName>
    <definedName name="Mont">'Rekapitulace'!$H$20</definedName>
    <definedName name="nazevobjektu">'[1]Krycí list'!$C$5</definedName>
    <definedName name="nazevstavby">'[1]Krycí list'!$C$7</definedName>
    <definedName name="_xlnm.Print_Area" localSheetId="9">'DOPLNĚNÍ'!$A$1:$L$42</definedName>
    <definedName name="_xlnm.Print_Area" localSheetId="2">'Hodinová sazba'!$A$1:$H$21</definedName>
    <definedName name="_xlnm.Print_Area" localSheetId="0">'Krycí list'!$A$1:$G$35</definedName>
    <definedName name="_xlnm.Print_Area" localSheetId="3">'Kusový'!$A$1:$L$122</definedName>
    <definedName name="_xlnm.Print_Area" localSheetId="6">'Napájecí systémy+vývody'!$A$1:$L$138</definedName>
    <definedName name="_xlnm.Print_Area" localSheetId="1">'Rekapitulace'!$A$1:$I$47</definedName>
    <definedName name="_xlnm.Print_Area" localSheetId="8">'RMS1'!$A$1:$L$110</definedName>
    <definedName name="_xlnm.Print_Area" localSheetId="7">'Seznam specifikací'!$A$1:$I$31</definedName>
    <definedName name="_xlnm.Print_Area" localSheetId="10">'skříňky'!$A$1:$L$25</definedName>
    <definedName name="_xlnm.Print_Area" localSheetId="4">'Svítidla hlavní'!$A$1:$L$81</definedName>
    <definedName name="_xlnm.Print_Area" localSheetId="5">'systém NO'!$A$1:$L$31</definedName>
    <definedName name="PocetMJ">'Krycí list'!$G$5</definedName>
    <definedName name="Projektant">'Krycí list'!$C$7</definedName>
    <definedName name="PSV">'Rekapitulace'!$F$20</definedName>
    <definedName name="SazbaDPH1">'Krycí list'!$C$29</definedName>
    <definedName name="SazbaDPH2">'Krycí list'!$C$31</definedName>
    <definedName name="VRN">'[1]Rekapitulace'!$H$39</definedName>
  </definedNames>
  <calcPr fullCalcOnLoad="1"/>
</workbook>
</file>

<file path=xl/sharedStrings.xml><?xml version="1.0" encoding="utf-8"?>
<sst xmlns="http://schemas.openxmlformats.org/spreadsheetml/2006/main" count="1428" uniqueCount="518">
  <si>
    <t>víčko+svorkovnice</t>
  </si>
  <si>
    <t xml:space="preserve">víčko </t>
  </si>
  <si>
    <t>Krabice  O</t>
  </si>
  <si>
    <t>J</t>
  </si>
  <si>
    <t>Cena</t>
  </si>
  <si>
    <t>Celkem</t>
  </si>
  <si>
    <t>ks</t>
  </si>
  <si>
    <t>Název</t>
  </si>
  <si>
    <t>Počet</t>
  </si>
  <si>
    <t>h</t>
  </si>
  <si>
    <t xml:space="preserve"> </t>
  </si>
  <si>
    <t>dozor</t>
  </si>
  <si>
    <t>součet položky</t>
  </si>
  <si>
    <t>Materiál nosný délkový</t>
  </si>
  <si>
    <t>m</t>
  </si>
  <si>
    <t>3x1,5</t>
  </si>
  <si>
    <t>3x2,5</t>
  </si>
  <si>
    <t>1</t>
  </si>
  <si>
    <t>Materiál nosný kusový</t>
  </si>
  <si>
    <t>Prichytka velka</t>
  </si>
  <si>
    <t>do 16x CYKY 3x1.5</t>
  </si>
  <si>
    <t>Dielektricky koberec</t>
  </si>
  <si>
    <t>m2</t>
  </si>
  <si>
    <t>Kabelový žlab z ocelového plechu standardní provedení, zavěšení pomocí C profilu na závitové tyče, případně</t>
  </si>
  <si>
    <t>pomocí konzol přímo na stěnu, včetně víka, spojovacího a kotevního materiálu a montážních doplňků, nosné</t>
  </si>
  <si>
    <t>prvky jsou započteny na jednotkovou délku trasy, povrchová úprava žárové zinkování, barevný nátěr příplatek</t>
  </si>
  <si>
    <t>Kabelovy zlab plechovy</t>
  </si>
  <si>
    <t>komplet</t>
  </si>
  <si>
    <t>Zasuvka 250V/16A pod omítku</t>
  </si>
  <si>
    <t>Pasek pro 1 ks</t>
  </si>
  <si>
    <t>Svorka na vodu</t>
  </si>
  <si>
    <t>Prichytka mala</t>
  </si>
  <si>
    <t>do 10x CYKY 3x1.5</t>
  </si>
  <si>
    <t>Zasuvka prumyslova</t>
  </si>
  <si>
    <t>vyzkoušení zařízení, nastavení parametrů</t>
  </si>
  <si>
    <t>2. Nejsou zahrnuty individuální možnosti dodavatele</t>
  </si>
  <si>
    <t xml:space="preserve">3. Veškeré konkretní typy materiálu a výrobků lze považovat pouze za příklady možného provedení z hlediska </t>
  </si>
  <si>
    <t>1x</t>
  </si>
  <si>
    <t>Krabice   P</t>
  </si>
  <si>
    <t>Krabice   R</t>
  </si>
  <si>
    <t>Kč</t>
  </si>
  <si>
    <t>Vodic CY</t>
  </si>
  <si>
    <t>4</t>
  </si>
  <si>
    <t>16</t>
  </si>
  <si>
    <t>cena je uvažována standardní (zahrnuje všechny možné případy bez ohledu na jednotlivé barvy)</t>
  </si>
  <si>
    <t>ověření parametrů napojovaného zařízení, úprava instalace, finál.dokončování</t>
  </si>
  <si>
    <t>sa</t>
  </si>
  <si>
    <t>Pripojnice fazova Cu</t>
  </si>
  <si>
    <t>Pripojnice nulova Cu</t>
  </si>
  <si>
    <t>Pripojeni skrine na PE</t>
  </si>
  <si>
    <t>Spinac packovy</t>
  </si>
  <si>
    <t>Spinac INS</t>
  </si>
  <si>
    <t>Chranic</t>
  </si>
  <si>
    <t>20A</t>
  </si>
  <si>
    <t>Jistic instalacni</t>
  </si>
  <si>
    <t>1 P</t>
  </si>
  <si>
    <t>6A/B</t>
  </si>
  <si>
    <t>10A/C</t>
  </si>
  <si>
    <t>16A/C</t>
  </si>
  <si>
    <t>3 P</t>
  </si>
  <si>
    <t>Svorka radova</t>
  </si>
  <si>
    <t>RSA</t>
  </si>
  <si>
    <t>160/3</t>
  </si>
  <si>
    <t>typ 2</t>
  </si>
  <si>
    <t>Chranic FI/LS</t>
  </si>
  <si>
    <t>PFL7-10/1N/003/C</t>
  </si>
  <si>
    <t>PFL7-16/1N/003/C</t>
  </si>
  <si>
    <t>6A/C</t>
  </si>
  <si>
    <t>63/3</t>
  </si>
  <si>
    <t>Trubky</t>
  </si>
  <si>
    <t>Trubka</t>
  </si>
  <si>
    <t>125/100</t>
  </si>
  <si>
    <t>Kabelový žebřík z ocelového plechu standardní provedení, zavěšení pomocí C profilu na závitové tyče, případně</t>
  </si>
  <si>
    <t>pomocí konzol přímo na stěnu, včetně spojovacího a kotevního materiálu a montážních doplňků, nosné prvky</t>
  </si>
  <si>
    <t>jsou započteny na jednotkovou délku trasy, povrchová úprava žárové zinkování</t>
  </si>
  <si>
    <t>Dodávky - přehled zařízení</t>
  </si>
  <si>
    <t>EPS1</t>
  </si>
  <si>
    <t>s krytem</t>
  </si>
  <si>
    <t>Ekvipotencialni svorkovnice HOP</t>
  </si>
  <si>
    <t>ZS4</t>
  </si>
  <si>
    <t>Zemnici svorka</t>
  </si>
  <si>
    <t>ZSA16</t>
  </si>
  <si>
    <t xml:space="preserve">Krabice pro NO s prodlouženou funkčností    </t>
  </si>
  <si>
    <t>Položky pro upevňovací materiál kabelů s funkční schopností ("V") jsou uvažovány včetně</t>
  </si>
  <si>
    <t>veškerého speciálního příslušenství, doplňků, kotevních bodů a spojovacího materiálu.</t>
  </si>
  <si>
    <t>Veškeré položky jsou přepočteny na 1m délky trasy při standardním způsobu montáže.</t>
  </si>
  <si>
    <t>kompletni</t>
  </si>
  <si>
    <t>Kabel CYKY</t>
  </si>
  <si>
    <t>Zemnici drat</t>
  </si>
  <si>
    <t>3x4</t>
  </si>
  <si>
    <t>Drzak montazniho panelu</t>
  </si>
  <si>
    <t>Zakryt z plechu deleny</t>
  </si>
  <si>
    <t>Kapsa na vykresy A4 plech</t>
  </si>
  <si>
    <t>Bocni kryt IP40  200x40</t>
  </si>
  <si>
    <t>IP44</t>
  </si>
  <si>
    <t>16A/3+N+PE</t>
  </si>
  <si>
    <t>do 200A</t>
  </si>
  <si>
    <t>Montazni panel 200x100</t>
  </si>
  <si>
    <t>Číslo specifikace</t>
  </si>
  <si>
    <t>2</t>
  </si>
  <si>
    <t>3</t>
  </si>
  <si>
    <t>Práce účtované hodinovou sazbou</t>
  </si>
  <si>
    <t>125/50</t>
  </si>
  <si>
    <t>(dodavatel upřesní dle jím navrženého výrobce systému)</t>
  </si>
  <si>
    <t>Systém pro otápění - topné kabely + regulace</t>
  </si>
  <si>
    <t>CELKEM délkový materiál</t>
  </si>
  <si>
    <t>62/50</t>
  </si>
  <si>
    <t>ocelova</t>
  </si>
  <si>
    <t>6021</t>
  </si>
  <si>
    <t xml:space="preserve">Kabelovy zebrik plechovy </t>
  </si>
  <si>
    <t>Kabel zakr plech 2 mm 600 mm 13.6 kg/m</t>
  </si>
  <si>
    <t>Ocelova konstr pro pristroje  do 5 kg</t>
  </si>
  <si>
    <t>Ocelova konstr pro pristroje  do 10 kg</t>
  </si>
  <si>
    <t>Ocelova konstr pro pristroje  do 50 kg</t>
  </si>
  <si>
    <t>Pomocný montážní materiál:</t>
  </si>
  <si>
    <t xml:space="preserve"> 8 mm</t>
  </si>
  <si>
    <t>Svorka universalni</t>
  </si>
  <si>
    <t>Svorka pripojovaci</t>
  </si>
  <si>
    <t xml:space="preserve">Montáž </t>
  </si>
  <si>
    <t>zvlnena</t>
  </si>
  <si>
    <t>Hromosvod, uzemnění</t>
  </si>
  <si>
    <t xml:space="preserve">Podpera vedení na rovnou strechu </t>
  </si>
  <si>
    <t>Svorka na trubku</t>
  </si>
  <si>
    <t>Drobný montážní materiál - svorky, držáky dle upřesnění stavby</t>
  </si>
  <si>
    <t>koordinace tras profesí</t>
  </si>
  <si>
    <t>Barvy zásuvek při realizaci nutno rozlišit tak, aby odpovídaly jednotlivým napájecím systémům</t>
  </si>
  <si>
    <t>Typ zásuvek musí být sjednocen s typem zásuvek profese SLP.</t>
  </si>
  <si>
    <t>odbočná</t>
  </si>
  <si>
    <t>rozvodná</t>
  </si>
  <si>
    <t>víčko</t>
  </si>
  <si>
    <t>PF7-40/4/003</t>
  </si>
  <si>
    <t>TNS 275</t>
  </si>
  <si>
    <t>Přepěťová ochrana</t>
  </si>
  <si>
    <t>25A/C</t>
  </si>
  <si>
    <t>Přístroje:</t>
  </si>
  <si>
    <t>Drobný montážní materiál (průchodky apod.)</t>
  </si>
  <si>
    <t>pol.</t>
  </si>
  <si>
    <t>200 A</t>
  </si>
  <si>
    <t>kontrola provedení požárních ucpávek (realizace je součástí stavební části)</t>
  </si>
  <si>
    <t>4. Rozumí se, že v době výběrového řízení nebude projektová dokumentace nutně kompletní v každém detailu.</t>
  </si>
  <si>
    <t xml:space="preserve">    Dodavatel doplní poskytnuté informace svými vlastními znalostmi a zkušenostmi tak,</t>
  </si>
  <si>
    <t xml:space="preserve">5. Pokud se ve výkazu výměr nebo v popisu materiálně technických standardů objeví odkaz na konkrétní obchodní </t>
  </si>
  <si>
    <t xml:space="preserve">   firmu, název nebo specifické označení výrobku, neznamená to, že zadavatel požaduje ocenění tohoto konkrétního</t>
  </si>
  <si>
    <t xml:space="preserve">   výrobku, ale uchazeč může nabídnout i jiné kvalitativně a technicky totožné řešení.</t>
  </si>
  <si>
    <t xml:space="preserve">    technických vlastností nikoli za návrh nebo použití uvedeného typu.</t>
  </si>
  <si>
    <t xml:space="preserve">    profesemi na stavbě. </t>
  </si>
  <si>
    <t xml:space="preserve">    kontroly postupu prací s aktuální dokumentací technologie laboratoří a koordinace se zúčastněnými </t>
  </si>
  <si>
    <t xml:space="preserve">6. Doporučuji při ocenění uvažovat i hodinové sazby. Doporučení je z důvodu realizace velkého množství vývodů, </t>
  </si>
  <si>
    <t>Rozváděče</t>
  </si>
  <si>
    <t xml:space="preserve">    Rozpočet (výkaz výměr) je vypracován za následujících předpokladů:</t>
  </si>
  <si>
    <t>Stykac</t>
  </si>
  <si>
    <t>Svítidla hlavního osvětlení</t>
  </si>
  <si>
    <t>Podrobný popis svítidel viz  Legenda svítidel</t>
  </si>
  <si>
    <t>Světelné zdroje musí splňovat kvalitativní požadavky dle legendy místností</t>
  </si>
  <si>
    <t>(požadavky na umělé osvětlení)</t>
  </si>
  <si>
    <t>U stmívatelných předřadníků nutno koordinovat ovládání v silnoproudu s použitým</t>
  </si>
  <si>
    <t>typem předřadníku</t>
  </si>
  <si>
    <t>EP</t>
  </si>
  <si>
    <t xml:space="preserve">            Ekologický příspěvek svítidlo</t>
  </si>
  <si>
    <t xml:space="preserve">            Ekologický příspěvek světelný zdroj</t>
  </si>
  <si>
    <t xml:space="preserve">            Montážní set</t>
  </si>
  <si>
    <t xml:space="preserve">            FE Niv Set</t>
  </si>
  <si>
    <t>4x24/840</t>
  </si>
  <si>
    <t>Systém nouzového osvětlení</t>
  </si>
  <si>
    <t>Svítidla včetně světelných zdrojů</t>
  </si>
  <si>
    <t xml:space="preserve">N1 </t>
  </si>
  <si>
    <t>Ekologický příspěvek</t>
  </si>
  <si>
    <t>N2</t>
  </si>
  <si>
    <t>bezpečnostní protipanické</t>
  </si>
  <si>
    <t>Sledovací modul pro montáž do rozvaděče 3 moduly</t>
  </si>
  <si>
    <t>EPD</t>
  </si>
  <si>
    <t>přístrojová 70</t>
  </si>
  <si>
    <t>Krabice do betonu</t>
  </si>
  <si>
    <t>Kabel 1-CXKH-R</t>
  </si>
  <si>
    <t>2x1,5</t>
  </si>
  <si>
    <t>Nouzové osvětlení</t>
  </si>
  <si>
    <t>Kabel 1-CXKH-V</t>
  </si>
  <si>
    <t>UMĚLÉ OSVĚTLENÍ</t>
  </si>
  <si>
    <t xml:space="preserve">1. Ceny jsou orientační a neobsahují DPH. </t>
  </si>
  <si>
    <t xml:space="preserve">    aby mohl připravit cenovou nabídku. Předpokládají se množstevní slevy dodavatelů.</t>
  </si>
  <si>
    <t>SPÍNAČE</t>
  </si>
  <si>
    <t>Spinac pod omítku</t>
  </si>
  <si>
    <t>345-</t>
  </si>
  <si>
    <t>Montáž spinac pod omítku</t>
  </si>
  <si>
    <t>Montáž zasuvka 250V/16A pod omítku</t>
  </si>
  <si>
    <t>210 11-1011.R00</t>
  </si>
  <si>
    <t>210 11-0041.R00</t>
  </si>
  <si>
    <t>210 11-0045.R00</t>
  </si>
  <si>
    <t>Montáž zásuvka průmyslová</t>
  </si>
  <si>
    <t>210 11-1103.R00</t>
  </si>
  <si>
    <t>210 01-0301.R00</t>
  </si>
  <si>
    <t>Montáž krabice P</t>
  </si>
  <si>
    <t>Montáž krabice O</t>
  </si>
  <si>
    <t>210 01-0321.R00</t>
  </si>
  <si>
    <t>Montáž krabice R</t>
  </si>
  <si>
    <t>Montáž ekvipotencialni svorkovnice HOP</t>
  </si>
  <si>
    <t xml:space="preserve">Montáž krabice pro NO s prodlouženou funkčností </t>
  </si>
  <si>
    <t>Montáž krabice do beton</t>
  </si>
  <si>
    <t>Montáž svorka na vodu</t>
  </si>
  <si>
    <t>Montáž zemnici svorka</t>
  </si>
  <si>
    <t>Montáž Pasek pro 1 ks</t>
  </si>
  <si>
    <t>Montáž prichytka mala</t>
  </si>
  <si>
    <t>Montáž prichytka velka</t>
  </si>
  <si>
    <t>Montáž ocelova konstr pro pristroje  do 5 kg</t>
  </si>
  <si>
    <t>Montáž ocelova konstr pro pristroje  do 10 kg</t>
  </si>
  <si>
    <t>Montáž ocelova konstr pro pristroje  do 50 kg</t>
  </si>
  <si>
    <t>210 22-0101.R00</t>
  </si>
  <si>
    <t>Montáž</t>
  </si>
  <si>
    <t xml:space="preserve">            Montáž</t>
  </si>
  <si>
    <t>210 20-1068.R00</t>
  </si>
  <si>
    <t>210 20-1038.R00</t>
  </si>
  <si>
    <t>210 20-1062.R00</t>
  </si>
  <si>
    <t>348-</t>
  </si>
  <si>
    <t>357-</t>
  </si>
  <si>
    <t>358-</t>
  </si>
  <si>
    <t>210 12-0401.R00</t>
  </si>
  <si>
    <t>210 12-0451.R00</t>
  </si>
  <si>
    <t>210 11-071.R00</t>
  </si>
  <si>
    <t>210 02-0651</t>
  </si>
  <si>
    <t>210 02-0652</t>
  </si>
  <si>
    <t>210 02-0653</t>
  </si>
  <si>
    <t>210 22-0301.R00</t>
  </si>
  <si>
    <t>210 22-0302.R00</t>
  </si>
  <si>
    <t>210810045</t>
  </si>
  <si>
    <t>210810046</t>
  </si>
  <si>
    <t>210810041</t>
  </si>
  <si>
    <t>210810052</t>
  </si>
  <si>
    <t>210800549</t>
  </si>
  <si>
    <t>210010063</t>
  </si>
  <si>
    <t>210020303</t>
  </si>
  <si>
    <t>210020305</t>
  </si>
  <si>
    <t>210020309</t>
  </si>
  <si>
    <t>210 19-0051</t>
  </si>
  <si>
    <t>210-</t>
  </si>
  <si>
    <t>210 12-0451</t>
  </si>
  <si>
    <t>210 12-0401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</si>
  <si>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</si>
  <si>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</si>
  <si>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</si>
  <si>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</si>
  <si>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</si>
  <si>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</si>
  <si>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</si>
  <si>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</si>
  <si>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HZS</t>
  </si>
  <si>
    <t>CELKEM  OBJEKT</t>
  </si>
  <si>
    <t>VEDLEJŠÍ ROZPOČTOVÉ  NÁKLADY</t>
  </si>
  <si>
    <t>Název VRN</t>
  </si>
  <si>
    <t>%</t>
  </si>
  <si>
    <t>Základna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</si>
  <si>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</si>
  <si>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</si>
  <si>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</si>
  <si>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</si>
  <si>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</si>
  <si>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</si>
  <si>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</si>
  <si>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</si>
  <si>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CELKEM VRN</t>
  </si>
  <si>
    <t>Rozpočet</t>
  </si>
  <si>
    <t>Objekt</t>
  </si>
  <si>
    <t>Název objektu</t>
  </si>
  <si>
    <t xml:space="preserve">SKP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</si>
  <si>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</si>
  <si>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</si>
  <si>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</si>
  <si>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</si>
  <si>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</si>
  <si>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</si>
  <si>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</si>
  <si>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</si>
  <si>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</si>
  <si>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</si>
  <si>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</si>
  <si>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</si>
  <si>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</si>
  <si>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</si>
  <si>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</si>
  <si>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</si>
  <si>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</si>
  <si>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</si>
  <si>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</si>
  <si>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</si>
  <si>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</si>
  <si>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</si>
  <si>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</si>
  <si>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</si>
  <si>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</si>
  <si>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</si>
  <si>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</si>
  <si>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</si>
  <si>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</si>
  <si>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</si>
  <si>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</si>
  <si>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</si>
  <si>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</si>
  <si>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</si>
  <si>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</si>
  <si>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</si>
  <si>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</si>
  <si>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</si>
  <si>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</si>
  <si>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</si>
  <si>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</si>
  <si>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M21</t>
  </si>
  <si>
    <t>Elektromotáže</t>
  </si>
  <si>
    <t>Cena 
material</t>
  </si>
  <si>
    <t>Cena
 montáž</t>
  </si>
  <si>
    <t>Celkem 
material</t>
  </si>
  <si>
    <t>Celkem
montáž</t>
  </si>
  <si>
    <t>210010004</t>
  </si>
  <si>
    <t>210020253</t>
  </si>
  <si>
    <t>MATERIAL PODRUŽNÝ 3% Z CENY NOSNÉHO MATERIALU</t>
  </si>
  <si>
    <t>Prořez délkového materialu 5% z ceny délkového mateialu</t>
  </si>
  <si>
    <t>PODÍL PŘIDRUŽENÉ VÝROBY 6% Z CENY MATERIÁLU NOSNÉHO KUSOVÉHO</t>
  </si>
  <si>
    <t>POZNÁMKA: Zemní práce jsou uvažovány v rámci stavby objektu</t>
  </si>
  <si>
    <t xml:space="preserve">MATERIAL PODRUŽNÝ 3% Z CENY </t>
  </si>
  <si>
    <t xml:space="preserve">PODÍL PŘIDRUŽENÉ VÝROBY 6% Z CENY </t>
  </si>
  <si>
    <t>Doprava dodávek 5% z ceny dodávek</t>
  </si>
  <si>
    <t>p.č.</t>
  </si>
  <si>
    <t>č. položky</t>
  </si>
  <si>
    <t xml:space="preserve">7. Ceník RTS neobsahuje některé zde uvedené specifikace a montáže.  U položek které nejsou součástí ceníku RTS jsou   </t>
  </si>
  <si>
    <t xml:space="preserve">    uvedena pouze čísla hl. skupiny. </t>
  </si>
  <si>
    <t>č.položky</t>
  </si>
  <si>
    <t>SUBTECH, s.r.o.</t>
  </si>
  <si>
    <r>
      <t>Montáž spínač automatický se snímačem pohybu, úhel pokrytí 220</t>
    </r>
    <r>
      <rPr>
        <sz val="10"/>
        <rFont val="Calibri"/>
        <family val="2"/>
      </rPr>
      <t>°, IP55</t>
    </r>
  </si>
  <si>
    <r>
      <t>spínač automatický se snímačem pohybu, úhel pokrytí 220</t>
    </r>
    <r>
      <rPr>
        <sz val="10"/>
        <rFont val="Calibri"/>
        <family val="2"/>
      </rPr>
      <t>°, IP55</t>
    </r>
  </si>
  <si>
    <t xml:space="preserve">Montáž dielektricky koberec </t>
  </si>
  <si>
    <t>Elektrický konvektor s regulací, 230V, 500W</t>
  </si>
  <si>
    <t>Elektrický konvektor s regulací, 230V, 1000W</t>
  </si>
  <si>
    <t>Fixační objímka po 30 cm</t>
  </si>
  <si>
    <t>Skupinový držák po 50 cm</t>
  </si>
  <si>
    <t>Zádveří, spojovací rampa, přistávací plocha nadzemní koridor a otápění potrubí</t>
  </si>
  <si>
    <t>Odporový topný kabel 0,14 Ohm/m</t>
  </si>
  <si>
    <t>Odporový topný kabel 0,17 Ohm/m</t>
  </si>
  <si>
    <t>Pripojovací souprava</t>
  </si>
  <si>
    <t>kpl</t>
  </si>
  <si>
    <t>Detektor snehu a ledu pro regul. otápení okapu a venk. ploch, DIN, 10A</t>
  </si>
  <si>
    <t>Cidlo snehu a ledu pro otápení ploch, délka pr. 15m</t>
  </si>
  <si>
    <t>Kombinované cidlo teplota/vlhkost vyhrívané plochy, délka pr. 15m</t>
  </si>
  <si>
    <t>Cidlo teploty vzduchu, délka pr. 4m</t>
  </si>
  <si>
    <t>Elektronický termostat na DIN lištu, IP 40, 10 A</t>
  </si>
  <si>
    <t>Standardní cidlo pro UTR i ITR, -25+70°C, pr. 4m PVC</t>
  </si>
  <si>
    <t>Montážní materiál</t>
  </si>
  <si>
    <t>Provádecí dokumentace</t>
  </si>
  <si>
    <t>Dozbrojení rozvadece</t>
  </si>
  <si>
    <t>Montáž TK</t>
  </si>
  <si>
    <t>Montáž napájení</t>
  </si>
  <si>
    <t>Vývody z RMS1</t>
  </si>
  <si>
    <t>5x1,5</t>
  </si>
  <si>
    <t>5x4</t>
  </si>
  <si>
    <t>5x2,5</t>
  </si>
  <si>
    <t>10+20</t>
  </si>
  <si>
    <t>7x1,5</t>
  </si>
  <si>
    <t>8+10+15+35+45</t>
  </si>
  <si>
    <t>Uzemňovací bod</t>
  </si>
  <si>
    <t>Instalační krabice včetně svorkovnice, IP44</t>
  </si>
  <si>
    <t>230+160+90</t>
  </si>
  <si>
    <t>2332LPE1</t>
  </si>
  <si>
    <t>200/60</t>
  </si>
  <si>
    <t>Kabel zakr plech 2 mm 200 mm 13.6 kg/m</t>
  </si>
  <si>
    <t>11+2*36+94</t>
  </si>
  <si>
    <t xml:space="preserve">plastová tuhá </t>
  </si>
  <si>
    <t>1416/1</t>
  </si>
  <si>
    <t>plastová</t>
  </si>
  <si>
    <t xml:space="preserve">Lišta instalační </t>
  </si>
  <si>
    <t>40x20</t>
  </si>
  <si>
    <t>25x20</t>
  </si>
  <si>
    <t xml:space="preserve">            LED 55W/840</t>
  </si>
  <si>
    <t>1x55/840</t>
  </si>
  <si>
    <t>24V</t>
  </si>
  <si>
    <t xml:space="preserve">            Napájecí zdroj 230/24DC, 10 VA</t>
  </si>
  <si>
    <t xml:space="preserve">            T5 24W/840</t>
  </si>
  <si>
    <t>H     -  svítidlo kuchyňské linky</t>
  </si>
  <si>
    <t>1x24/840</t>
  </si>
  <si>
    <t>nouzové, přisazené, LED</t>
  </si>
  <si>
    <t>piktogramové</t>
  </si>
  <si>
    <t>LPS 360 1h10/2</t>
  </si>
  <si>
    <t xml:space="preserve">Skrin rozvadec STA-NL 200x100x40  IP40 </t>
  </si>
  <si>
    <t>Podstavec skrine 10x100x40</t>
  </si>
  <si>
    <t>Specifikace - rozvaděče RMS1</t>
  </si>
  <si>
    <t>AC 230</t>
  </si>
  <si>
    <t>Kontakty</t>
  </si>
  <si>
    <t>PK 11E</t>
  </si>
  <si>
    <t>rada C</t>
  </si>
  <si>
    <t>PK 30T</t>
  </si>
  <si>
    <t xml:space="preserve">Blokovaci jednotka </t>
  </si>
  <si>
    <t>BB</t>
  </si>
  <si>
    <t>Rele casove ZR</t>
  </si>
  <si>
    <t>1P/8A</t>
  </si>
  <si>
    <t>Rele pomocne 230V~</t>
  </si>
  <si>
    <t>3P/10A</t>
  </si>
  <si>
    <t>Rele patice pro moduly</t>
  </si>
  <si>
    <t>Signalka 22 mm LED</t>
  </si>
  <si>
    <t>230~ Y</t>
  </si>
  <si>
    <t>230~ G</t>
  </si>
  <si>
    <t>Ovladaci prepinac</t>
  </si>
  <si>
    <t>MSK-001-102</t>
  </si>
  <si>
    <t>1-0-2</t>
  </si>
  <si>
    <t>Stykac  2P instal</t>
  </si>
  <si>
    <t>Stykac  4P instal</t>
  </si>
  <si>
    <t>25A</t>
  </si>
  <si>
    <t>Soumrakovy spinac</t>
  </si>
  <si>
    <t>s nastennym cidlem</t>
  </si>
  <si>
    <t>Mustek PE 7</t>
  </si>
  <si>
    <t>35</t>
  </si>
  <si>
    <t>70</t>
  </si>
  <si>
    <t>Zasuvka na listu</t>
  </si>
  <si>
    <t>ZSE-03</t>
  </si>
  <si>
    <t xml:space="preserve"> CELKEM</t>
  </si>
  <si>
    <t>Pripojnice PA</t>
  </si>
  <si>
    <t>Přepěťová ochrana 4x</t>
  </si>
  <si>
    <t>Přepěťová ochrana 2x</t>
  </si>
  <si>
    <t>Přepínač I-0-II</t>
  </si>
  <si>
    <t>25 A/ 2P</t>
  </si>
  <si>
    <t>20A/C</t>
  </si>
  <si>
    <t>2 P</t>
  </si>
  <si>
    <t>Trafo MED IP00 3,15</t>
  </si>
  <si>
    <t>230/230</t>
  </si>
  <si>
    <t>3150VA</t>
  </si>
  <si>
    <t>Přepínací modul</t>
  </si>
  <si>
    <t>ATySet</t>
  </si>
  <si>
    <t>63/1+N</t>
  </si>
  <si>
    <t>Hlidac izolacniho stavu</t>
  </si>
  <si>
    <t>HIS71</t>
  </si>
  <si>
    <t>Termistorové relé</t>
  </si>
  <si>
    <t>TOM</t>
  </si>
  <si>
    <t>Měřící trafo</t>
  </si>
  <si>
    <t>Signalizační panel</t>
  </si>
  <si>
    <t>MDS 10T</t>
  </si>
  <si>
    <t>TAR 1D</t>
  </si>
  <si>
    <t>RMS1</t>
  </si>
  <si>
    <t>PFL7-6/1N/003/C</t>
  </si>
  <si>
    <t>Plastová nástěnná skříň</t>
  </si>
  <si>
    <t>IP54</t>
  </si>
  <si>
    <t>typ 1+2</t>
  </si>
  <si>
    <t>Specifikace - doplnění stávajících rozvaděčů</t>
  </si>
  <si>
    <t>Specifikace - skříňky</t>
  </si>
  <si>
    <t>Doplnění</t>
  </si>
  <si>
    <t>Skříňky</t>
  </si>
  <si>
    <t xml:space="preserve">UPS * </t>
  </si>
  <si>
    <t>vstup</t>
  </si>
  <si>
    <t>výstup</t>
  </si>
  <si>
    <t>1f</t>
  </si>
  <si>
    <t>jmenovité výstupní napětí</t>
  </si>
  <si>
    <t>~230V</t>
  </si>
  <si>
    <t>BY-PASS</t>
  </si>
  <si>
    <t>vestavěn</t>
  </si>
  <si>
    <t>napájená trafa MED</t>
  </si>
  <si>
    <t>rezervovaný příkon</t>
  </si>
  <si>
    <t>doba nabíjení</t>
  </si>
  <si>
    <t>6 hod</t>
  </si>
  <si>
    <t>dálková signalizace bezpotenciálovými kontakty</t>
  </si>
  <si>
    <t xml:space="preserve">Upozornění - parametry musí být ověřeny po výběru konkrétního zařízení, </t>
  </si>
  <si>
    <t>v nezbytném rozsahu je nutné upravit dokumentaci dle podmínek dodavatele UPS.</t>
  </si>
  <si>
    <t xml:space="preserve">Poznámka - nosná konstrukce pro UPS je součástí stavby. Při návrhu musí být </t>
  </si>
  <si>
    <t>uvažován přístup k zařízení pro provádění obsluhy a údržby. Doporučená</t>
  </si>
  <si>
    <t>teplota okolí je +20° C, max. teplota okolí je +35° C.</t>
  </si>
  <si>
    <t>*</t>
  </si>
  <si>
    <t xml:space="preserve">1x3,15 kVA </t>
  </si>
  <si>
    <t>B2 s1 d0</t>
  </si>
  <si>
    <t>Suma</t>
  </si>
  <si>
    <t xml:space="preserve">nezměřitelné montážní práce </t>
  </si>
  <si>
    <t>Centrála nouzového osvětlení včetně baterií modul pro indikaci stavu systému</t>
  </si>
  <si>
    <t>F1.06 - Silnoproudé instalace</t>
  </si>
  <si>
    <t>IP65</t>
  </si>
  <si>
    <t>SO 01 - Heliport</t>
  </si>
  <si>
    <t>FN Brno - Heliport HEMS</t>
  </si>
  <si>
    <t>Fakultní nemocnice Brno</t>
  </si>
  <si>
    <t>1/0</t>
  </si>
  <si>
    <t>Ovládací tlačítko ve skříňce IP54</t>
  </si>
  <si>
    <t>montáž</t>
  </si>
  <si>
    <t>Ovládací tlačítko na klíč  ve skříňce IP54</t>
  </si>
  <si>
    <t>Signálka rudá ve skříňce IP54</t>
  </si>
  <si>
    <t>Signálka zelená ve skříňce IP54</t>
  </si>
  <si>
    <t xml:space="preserve">A1 -   Prachotěsné zářivkové svítidlo </t>
  </si>
  <si>
    <t>1x36/840</t>
  </si>
  <si>
    <t xml:space="preserve">            T8 36W/840</t>
  </si>
  <si>
    <t xml:space="preserve">A2 -   Prachotěsné zářivkové svítidlo </t>
  </si>
  <si>
    <t xml:space="preserve">            T8 2x36W/840</t>
  </si>
  <si>
    <t>2x36/840</t>
  </si>
  <si>
    <t xml:space="preserve">A3 -   Prachotěsné zářivkové svítidlo </t>
  </si>
  <si>
    <t>2x58/840</t>
  </si>
  <si>
    <t xml:space="preserve">            T8 2x58W/840</t>
  </si>
  <si>
    <t xml:space="preserve">A4 -    Prachotěsné zářivkové svítidlo </t>
  </si>
  <si>
    <t xml:space="preserve">A5 -   Prachotěsné zářivkové svítidlo </t>
  </si>
  <si>
    <t>1x18/840</t>
  </si>
  <si>
    <t xml:space="preserve">            T8 18W/840</t>
  </si>
  <si>
    <t>B2 -       Signalizační svítidlo LED</t>
  </si>
  <si>
    <t>1x40/840</t>
  </si>
  <si>
    <t xml:space="preserve">            Z T8 40W/840</t>
  </si>
  <si>
    <t xml:space="preserve">B1 -   Prachotěsné zářivkové svítidlo </t>
  </si>
  <si>
    <t>D1 -     Svítidlo do čistých prostor prachotěsné</t>
  </si>
  <si>
    <t>5+10+12</t>
  </si>
  <si>
    <t>6*3</t>
  </si>
  <si>
    <t>3*10+15+20+25+30+45+10*50+75</t>
  </si>
  <si>
    <t>40+80</t>
  </si>
  <si>
    <t>6*10+5*15+20+2*25+40+2*95+10*96+105+180</t>
  </si>
  <si>
    <t>5+15</t>
  </si>
  <si>
    <t>3*15+20</t>
  </si>
  <si>
    <t>Potkávací světlo - L</t>
  </si>
  <si>
    <t>Potkávací světlo - CH</t>
  </si>
  <si>
    <t>Potkávací světlo - kampus</t>
  </si>
  <si>
    <t>Přívod pro USV - objekt T</t>
  </si>
  <si>
    <t>Trubka+ držák po 50 cm</t>
  </si>
  <si>
    <t>2,0 kW, 10 min.</t>
  </si>
  <si>
    <t>TNC 275</t>
  </si>
  <si>
    <t>C40</t>
  </si>
  <si>
    <t>Ponocný kontakt jističe</t>
  </si>
  <si>
    <t>1/1</t>
  </si>
  <si>
    <t>Ponocný kontakt stykače</t>
  </si>
  <si>
    <t>Rozvaděč ? - patrová rozvodna 5.NP "CH" - doplnění</t>
  </si>
  <si>
    <t>Rozvaděč 182/2 "L" - doplnění</t>
  </si>
  <si>
    <t>Rozvaděč ? - kampus - doplnění</t>
  </si>
  <si>
    <t>Rozvaděč RHB/1 "T" - doplnění</t>
  </si>
  <si>
    <t>Skříňky přepěťovek potkávacích svítidel</t>
  </si>
  <si>
    <t>Skříňka přepěťovek ukazatele větru</t>
  </si>
  <si>
    <t>SOUPIS PRACÍ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</si>
</sst>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_)"/>
    <numFmt numFmtId="165" formatCode="dd/mm/yy"/>
    <numFmt numFmtId="166" formatCode="0.000"/>
    <numFmt numFmtId="167" formatCode="General_)"/>
    <numFmt numFmtId="168" formatCode="0.0"/>
    <numFmt numFmtId="169" formatCode="#,##0\ &quot;Kč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64">
    <font>
      <sz val="12"/>
      <name val="Courier"/>
      <family val="3"/>
    </font>
    <font>
      <sz val="11"/>
      <color indexed="8"/>
      <name val="Calibri"/>
      <family val="2"/>
    </font>
    <font>
      <sz val="10"/>
      <name val="Times New Roman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sz val="10"/>
      <color indexed="8"/>
      <name val="Times New Roman CE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Courier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 CE"/>
      <family val="1"/>
    </font>
    <font>
      <sz val="10"/>
      <name val="Arial CE"/>
      <family val="0"/>
    </font>
    <font>
      <sz val="10"/>
      <name val="Cambria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Courier"/>
      <family val="3"/>
    </font>
    <font>
      <sz val="10"/>
      <color indexed="8"/>
      <name val="Times New Roman"/>
      <family val="1"/>
    </font>
    <font>
      <b/>
      <sz val="10"/>
      <color indexed="8"/>
      <name val="Times New Roman CE"/>
      <family val="0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9"/>
      <name val="Times New Roman CE"/>
      <family val="1"/>
    </font>
    <font>
      <sz val="10"/>
      <color indexed="10"/>
      <name val="Times New Roman CE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 CE"/>
      <family val="1"/>
    </font>
    <font>
      <sz val="10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medium"/>
    </border>
    <border>
      <left/>
      <right/>
      <top style="thin"/>
      <bottom style="double"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 style="thin"/>
      <top/>
      <bottom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45" fillId="3" borderId="0" applyNumberFormat="0" applyBorder="0" applyAlignment="0" applyProtection="0"/>
    <xf numFmtId="0" fontId="1" fillId="4" borderId="0" applyNumberFormat="0" applyBorder="0" applyAlignment="0" applyProtection="0"/>
    <xf numFmtId="0" fontId="45" fillId="5" borderId="0" applyNumberFormat="0" applyBorder="0" applyAlignment="0" applyProtection="0"/>
    <xf numFmtId="0" fontId="1" fillId="6" borderId="0" applyNumberFormat="0" applyBorder="0" applyAlignment="0" applyProtection="0"/>
    <xf numFmtId="0" fontId="45" fillId="7" borderId="0" applyNumberFormat="0" applyBorder="0" applyAlignment="0" applyProtection="0"/>
    <xf numFmtId="0" fontId="1" fillId="8" borderId="0" applyNumberFormat="0" applyBorder="0" applyAlignment="0" applyProtection="0"/>
    <xf numFmtId="0" fontId="45" fillId="9" borderId="0" applyNumberFormat="0" applyBorder="0" applyAlignment="0" applyProtection="0"/>
    <xf numFmtId="0" fontId="1" fillId="10" borderId="0" applyNumberFormat="0" applyBorder="0" applyAlignment="0" applyProtection="0"/>
    <xf numFmtId="0" fontId="45" fillId="11" borderId="0" applyNumberFormat="0" applyBorder="0" applyAlignment="0" applyProtection="0"/>
    <xf numFmtId="0" fontId="1" fillId="12" borderId="0" applyNumberFormat="0" applyBorder="0" applyAlignment="0" applyProtection="0"/>
    <xf numFmtId="0" fontId="45" fillId="13" borderId="0" applyNumberFormat="0" applyBorder="0" applyAlignment="0" applyProtection="0"/>
    <xf numFmtId="0" fontId="1" fillId="14" borderId="0" applyNumberFormat="0" applyBorder="0" applyAlignment="0" applyProtection="0"/>
    <xf numFmtId="0" fontId="45" fillId="15" borderId="0" applyNumberFormat="0" applyBorder="0" applyAlignment="0" applyProtection="0"/>
    <xf numFmtId="0" fontId="1" fillId="16" borderId="0" applyNumberFormat="0" applyBorder="0" applyAlignment="0" applyProtection="0"/>
    <xf numFmtId="0" fontId="45" fillId="17" borderId="0" applyNumberFormat="0" applyBorder="0" applyAlignment="0" applyProtection="0"/>
    <xf numFmtId="0" fontId="1" fillId="18" borderId="0" applyNumberFormat="0" applyBorder="0" applyAlignment="0" applyProtection="0"/>
    <xf numFmtId="0" fontId="45" fillId="19" borderId="0" applyNumberFormat="0" applyBorder="0" applyAlignment="0" applyProtection="0"/>
    <xf numFmtId="0" fontId="1" fillId="8" borderId="0" applyNumberFormat="0" applyBorder="0" applyAlignment="0" applyProtection="0"/>
    <xf numFmtId="0" fontId="45" fillId="20" borderId="0" applyNumberFormat="0" applyBorder="0" applyAlignment="0" applyProtection="0"/>
    <xf numFmtId="0" fontId="1" fillId="14" borderId="0" applyNumberFormat="0" applyBorder="0" applyAlignment="0" applyProtection="0"/>
    <xf numFmtId="0" fontId="45" fillId="21" borderId="0" applyNumberFormat="0" applyBorder="0" applyAlignment="0" applyProtection="0"/>
    <xf numFmtId="0" fontId="1" fillId="22" borderId="0" applyNumberFormat="0" applyBorder="0" applyAlignment="0" applyProtection="0"/>
    <xf numFmtId="0" fontId="45" fillId="23" borderId="0" applyNumberFormat="0" applyBorder="0" applyAlignment="0" applyProtection="0"/>
    <xf numFmtId="0" fontId="9" fillId="24" borderId="0" applyNumberFormat="0" applyBorder="0" applyAlignment="0" applyProtection="0"/>
    <xf numFmtId="0" fontId="46" fillId="25" borderId="0" applyNumberFormat="0" applyBorder="0" applyAlignment="0" applyProtection="0"/>
    <xf numFmtId="0" fontId="9" fillId="16" borderId="0" applyNumberFormat="0" applyBorder="0" applyAlignment="0" applyProtection="0"/>
    <xf numFmtId="0" fontId="46" fillId="26" borderId="0" applyNumberFormat="0" applyBorder="0" applyAlignment="0" applyProtection="0"/>
    <xf numFmtId="0" fontId="9" fillId="18" borderId="0" applyNumberFormat="0" applyBorder="0" applyAlignment="0" applyProtection="0"/>
    <xf numFmtId="0" fontId="46" fillId="27" borderId="0" applyNumberFormat="0" applyBorder="0" applyAlignment="0" applyProtection="0"/>
    <xf numFmtId="0" fontId="9" fillId="28" borderId="0" applyNumberFormat="0" applyBorder="0" applyAlignment="0" applyProtection="0"/>
    <xf numFmtId="0" fontId="46" fillId="29" borderId="0" applyNumberFormat="0" applyBorder="0" applyAlignment="0" applyProtection="0"/>
    <xf numFmtId="0" fontId="9" fillId="30" borderId="0" applyNumberFormat="0" applyBorder="0" applyAlignment="0" applyProtection="0"/>
    <xf numFmtId="0" fontId="46" fillId="31" borderId="0" applyNumberFormat="0" applyBorder="0" applyAlignment="0" applyProtection="0"/>
    <xf numFmtId="0" fontId="9" fillId="32" borderId="0" applyNumberFormat="0" applyBorder="0" applyAlignment="0" applyProtection="0"/>
    <xf numFmtId="0" fontId="46" fillId="33" borderId="0" applyNumberFormat="0" applyBorder="0" applyAlignment="0" applyProtection="0"/>
    <xf numFmtId="0" fontId="10" fillId="0" borderId="1" applyNumberFormat="0" applyFill="0" applyAlignment="0" applyProtection="0"/>
    <xf numFmtId="0" fontId="47" fillId="0" borderId="2" applyNumberFormat="0" applyFill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11" fillId="4" borderId="0" applyNumberFormat="0" applyBorder="0" applyAlignment="0" applyProtection="0"/>
    <xf numFmtId="0" fontId="48" fillId="34" borderId="0" applyNumberFormat="0" applyBorder="0" applyAlignment="0" applyProtection="0"/>
    <xf numFmtId="0" fontId="12" fillId="35" borderId="3" applyNumberFormat="0" applyAlignment="0" applyProtection="0"/>
    <xf numFmtId="0" fontId="49" fillId="3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50" fillId="0" borderId="6" applyNumberFormat="0" applyFill="0" applyAlignment="0" applyProtection="0"/>
    <xf numFmtId="0" fontId="14" fillId="0" borderId="7" applyNumberFormat="0" applyFill="0" applyAlignment="0" applyProtection="0"/>
    <xf numFmtId="0" fontId="51" fillId="0" borderId="8" applyNumberFormat="0" applyFill="0" applyAlignment="0" applyProtection="0"/>
    <xf numFmtId="0" fontId="15" fillId="0" borderId="9" applyNumberFormat="0" applyFill="0" applyAlignment="0" applyProtection="0"/>
    <xf numFmtId="0" fontId="52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7" fillId="37" borderId="0" applyNumberFormat="0" applyBorder="0" applyAlignment="0" applyProtection="0"/>
    <xf numFmtId="0" fontId="54" fillId="38" borderId="0" applyNumberFormat="0" applyBorder="0" applyAlignment="0" applyProtection="0"/>
    <xf numFmtId="0" fontId="18" fillId="0" borderId="0">
      <alignment/>
      <protection/>
    </xf>
    <xf numFmtId="0" fontId="45" fillId="0" borderId="0">
      <alignment/>
      <protection/>
    </xf>
    <xf numFmtId="0" fontId="18" fillId="0" borderId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7" fillId="0" borderId="0">
      <alignment/>
      <protection/>
    </xf>
    <xf numFmtId="167" fontId="18" fillId="0" borderId="0" applyBorder="0">
      <alignment/>
      <protection/>
    </xf>
    <xf numFmtId="0" fontId="0" fillId="39" borderId="11" applyNumberFormat="0" applyFont="0" applyAlignment="0" applyProtection="0"/>
    <xf numFmtId="0" fontId="45" fillId="40" borderId="12" applyNumberFormat="0" applyFont="0" applyAlignment="0" applyProtection="0"/>
    <xf numFmtId="9" fontId="0" fillId="0" borderId="0" applyFont="0" applyFill="0" applyBorder="0" applyAlignment="0" applyProtection="0"/>
    <xf numFmtId="0" fontId="19" fillId="0" borderId="13" applyNumberFormat="0" applyFill="0" applyAlignment="0" applyProtection="0"/>
    <xf numFmtId="0" fontId="55" fillId="0" borderId="14" applyNumberFormat="0" applyFill="0" applyAlignment="0" applyProtection="0"/>
    <xf numFmtId="0" fontId="4" fillId="0" borderId="0">
      <alignment/>
      <protection/>
    </xf>
    <xf numFmtId="0" fontId="20" fillId="6" borderId="0" applyNumberFormat="0" applyBorder="0" applyAlignment="0" applyProtection="0"/>
    <xf numFmtId="0" fontId="56" fillId="41" borderId="0" applyNumberFormat="0" applyBorder="0" applyAlignment="0" applyProtection="0"/>
    <xf numFmtId="0" fontId="2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2" fillId="12" borderId="15" applyNumberFormat="0" applyAlignment="0" applyProtection="0"/>
    <xf numFmtId="0" fontId="58" fillId="42" borderId="16" applyNumberFormat="0" applyAlignment="0" applyProtection="0"/>
    <xf numFmtId="0" fontId="23" fillId="43" borderId="15" applyNumberFormat="0" applyAlignment="0" applyProtection="0"/>
    <xf numFmtId="0" fontId="59" fillId="44" borderId="16" applyNumberFormat="0" applyAlignment="0" applyProtection="0"/>
    <xf numFmtId="0" fontId="24" fillId="43" borderId="17" applyNumberFormat="0" applyAlignment="0" applyProtection="0"/>
    <xf numFmtId="0" fontId="60" fillId="44" borderId="18" applyNumberFormat="0" applyAlignment="0" applyProtection="0"/>
    <xf numFmtId="0" fontId="2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45" borderId="0" applyNumberFormat="0" applyBorder="0" applyAlignment="0" applyProtection="0"/>
    <xf numFmtId="0" fontId="46" fillId="46" borderId="0" applyNumberFormat="0" applyBorder="0" applyAlignment="0" applyProtection="0"/>
    <xf numFmtId="0" fontId="9" fillId="47" borderId="0" applyNumberFormat="0" applyBorder="0" applyAlignment="0" applyProtection="0"/>
    <xf numFmtId="0" fontId="46" fillId="48" borderId="0" applyNumberFormat="0" applyBorder="0" applyAlignment="0" applyProtection="0"/>
    <xf numFmtId="0" fontId="9" fillId="49" borderId="0" applyNumberFormat="0" applyBorder="0" applyAlignment="0" applyProtection="0"/>
    <xf numFmtId="0" fontId="46" fillId="50" borderId="0" applyNumberFormat="0" applyBorder="0" applyAlignment="0" applyProtection="0"/>
    <xf numFmtId="0" fontId="9" fillId="28" borderId="0" applyNumberFormat="0" applyBorder="0" applyAlignment="0" applyProtection="0"/>
    <xf numFmtId="0" fontId="46" fillId="51" borderId="0" applyNumberFormat="0" applyBorder="0" applyAlignment="0" applyProtection="0"/>
    <xf numFmtId="0" fontId="9" fillId="30" borderId="0" applyNumberFormat="0" applyBorder="0" applyAlignment="0" applyProtection="0"/>
    <xf numFmtId="0" fontId="46" fillId="52" borderId="0" applyNumberFormat="0" applyBorder="0" applyAlignment="0" applyProtection="0"/>
    <xf numFmtId="0" fontId="9" fillId="53" borderId="0" applyNumberFormat="0" applyBorder="0" applyAlignment="0" applyProtection="0"/>
    <xf numFmtId="0" fontId="46" fillId="54" borderId="0" applyNumberFormat="0" applyBorder="0" applyAlignment="0" applyProtection="0"/>
  </cellStyleXfs>
  <cellXfs count="478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2" fontId="2" fillId="0" borderId="0" xfId="0" applyNumberFormat="1" applyFont="1" applyAlignment="1" applyProtection="1">
      <alignment horizontal="right"/>
      <protection/>
    </xf>
    <xf numFmtId="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94" applyFont="1">
      <alignment/>
      <protection/>
    </xf>
    <xf numFmtId="0" fontId="5" fillId="0" borderId="0" xfId="94" applyFont="1">
      <alignment/>
      <protection/>
    </xf>
    <xf numFmtId="2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94" applyFont="1" applyAlignment="1">
      <alignment horizontal="right"/>
      <protection/>
    </xf>
    <xf numFmtId="0" fontId="2" fillId="0" borderId="0" xfId="0" applyFont="1" applyAlignment="1">
      <alignment horizontal="right"/>
    </xf>
    <xf numFmtId="166" fontId="2" fillId="0" borderId="0" xfId="0" applyNumberFormat="1" applyFont="1" applyAlignment="1">
      <alignment/>
    </xf>
    <xf numFmtId="0" fontId="5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94" applyNumberFormat="1" applyFont="1" applyAlignment="1">
      <alignment horizontal="right"/>
      <protection/>
    </xf>
    <xf numFmtId="0" fontId="2" fillId="0" borderId="0" xfId="0" applyFont="1" applyAlignment="1" applyProtection="1">
      <alignment/>
      <protection locked="0"/>
    </xf>
    <xf numFmtId="49" fontId="2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0" fontId="2" fillId="0" borderId="0" xfId="0" applyFont="1" applyAlignment="1" applyProtection="1">
      <alignment horizontal="left"/>
      <protection locked="0"/>
    </xf>
    <xf numFmtId="49" fontId="6" fillId="0" borderId="0" xfId="0" applyNumberFormat="1" applyFont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2" fillId="0" borderId="0" xfId="94" applyFont="1" applyFill="1">
      <alignment/>
      <protection/>
    </xf>
    <xf numFmtId="49" fontId="2" fillId="0" borderId="0" xfId="0" applyNumberFormat="1" applyFont="1" applyAlignment="1" applyProtection="1">
      <alignment horizontal="left"/>
      <protection/>
    </xf>
    <xf numFmtId="0" fontId="2" fillId="0" borderId="0" xfId="94" applyFont="1" applyAlignment="1">
      <alignment horizontal="left"/>
      <protection/>
    </xf>
    <xf numFmtId="1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49" fontId="2" fillId="0" borderId="0" xfId="94" applyNumberFormat="1" applyFont="1" applyFill="1">
      <alignment/>
      <protection/>
    </xf>
    <xf numFmtId="4" fontId="6" fillId="0" borderId="0" xfId="0" applyNumberFormat="1" applyFont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2" fillId="0" borderId="0" xfId="94" applyNumberFormat="1" applyFont="1" applyFill="1" applyAlignment="1">
      <alignment horizontal="right"/>
      <protection/>
    </xf>
    <xf numFmtId="4" fontId="2" fillId="0" borderId="0" xfId="0" applyNumberFormat="1" applyFont="1" applyFill="1" applyAlignment="1" applyProtection="1">
      <alignment horizontal="right"/>
      <protection/>
    </xf>
    <xf numFmtId="1" fontId="2" fillId="0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0" fontId="2" fillId="0" borderId="0" xfId="94" applyFont="1" applyAlignment="1">
      <alignment wrapText="1"/>
      <protection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2" fontId="2" fillId="0" borderId="0" xfId="0" applyNumberFormat="1" applyFont="1" applyFill="1" applyAlignment="1" applyProtection="1">
      <alignment horizontal="right"/>
      <protection/>
    </xf>
    <xf numFmtId="4" fontId="2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 applyProtection="1">
      <alignment horizontal="right"/>
      <protection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4" fontId="28" fillId="0" borderId="0" xfId="94" applyNumberFormat="1" applyFont="1" applyAlignment="1">
      <alignment horizontal="right"/>
      <protection/>
    </xf>
    <xf numFmtId="4" fontId="28" fillId="0" borderId="0" xfId="0" applyNumberFormat="1" applyFont="1" applyAlignment="1">
      <alignment/>
    </xf>
    <xf numFmtId="0" fontId="28" fillId="0" borderId="0" xfId="0" applyFont="1" applyBorder="1" applyAlignment="1">
      <alignment/>
    </xf>
    <xf numFmtId="4" fontId="28" fillId="0" borderId="0" xfId="0" applyNumberFormat="1" applyFont="1" applyBorder="1" applyAlignment="1">
      <alignment/>
    </xf>
    <xf numFmtId="4" fontId="28" fillId="0" borderId="0" xfId="0" applyNumberFormat="1" applyFont="1" applyBorder="1" applyAlignment="1">
      <alignment horizontal="right"/>
    </xf>
    <xf numFmtId="0" fontId="28" fillId="0" borderId="0" xfId="0" applyFont="1" applyAlignment="1" applyProtection="1">
      <alignment horizontal="left"/>
      <protection/>
    </xf>
    <xf numFmtId="4" fontId="28" fillId="0" borderId="0" xfId="0" applyNumberFormat="1" applyFont="1" applyAlignment="1" applyProtection="1">
      <alignment horizontal="right"/>
      <protection/>
    </xf>
    <xf numFmtId="0" fontId="28" fillId="0" borderId="0" xfId="0" applyFont="1" applyAlignment="1">
      <alignment wrapText="1"/>
    </xf>
    <xf numFmtId="165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0" fontId="2" fillId="0" borderId="19" xfId="0" applyFont="1" applyBorder="1" applyAlignment="1" applyProtection="1">
      <alignment horizontal="left"/>
      <protection/>
    </xf>
    <xf numFmtId="0" fontId="2" fillId="0" borderId="19" xfId="0" applyFont="1" applyBorder="1" applyAlignment="1">
      <alignment/>
    </xf>
    <xf numFmtId="4" fontId="2" fillId="0" borderId="19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 horizontal="right"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29" fillId="0" borderId="0" xfId="0" applyFont="1" applyFill="1" applyAlignment="1" applyProtection="1">
      <alignment horizontal="left"/>
      <protection/>
    </xf>
    <xf numFmtId="0" fontId="29" fillId="0" borderId="0" xfId="0" applyFont="1" applyFill="1" applyAlignment="1">
      <alignment/>
    </xf>
    <xf numFmtId="1" fontId="29" fillId="0" borderId="0" xfId="0" applyNumberFormat="1" applyFont="1" applyFill="1" applyAlignment="1" applyProtection="1">
      <alignment horizontal="right"/>
      <protection/>
    </xf>
    <xf numFmtId="4" fontId="29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/>
    </xf>
    <xf numFmtId="4" fontId="6" fillId="0" borderId="0" xfId="0" applyNumberFormat="1" applyFont="1" applyAlignment="1" applyProtection="1">
      <alignment horizontal="right"/>
      <protection/>
    </xf>
    <xf numFmtId="4" fontId="6" fillId="0" borderId="0" xfId="0" applyNumberFormat="1" applyFont="1" applyAlignment="1">
      <alignment/>
    </xf>
    <xf numFmtId="49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5" fillId="0" borderId="19" xfId="94" applyFont="1" applyBorder="1">
      <alignment/>
      <protection/>
    </xf>
    <xf numFmtId="4" fontId="5" fillId="0" borderId="19" xfId="94" applyNumberFormat="1" applyFont="1" applyBorder="1" applyAlignment="1">
      <alignment horizontal="right"/>
      <protection/>
    </xf>
    <xf numFmtId="4" fontId="5" fillId="0" borderId="19" xfId="94" applyNumberFormat="1" applyFont="1" applyFill="1" applyBorder="1" applyAlignment="1">
      <alignment horizontal="right"/>
      <protection/>
    </xf>
    <xf numFmtId="0" fontId="5" fillId="0" borderId="19" xfId="0" applyFont="1" applyBorder="1" applyAlignment="1">
      <alignment horizontal="right"/>
    </xf>
    <xf numFmtId="0" fontId="6" fillId="0" borderId="0" xfId="0" applyFont="1" applyFill="1" applyAlignment="1">
      <alignment/>
    </xf>
    <xf numFmtId="49" fontId="30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" fontId="5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 applyProtection="1">
      <alignment horizontal="left"/>
      <protection locked="0"/>
    </xf>
    <xf numFmtId="2" fontId="2" fillId="0" borderId="0" xfId="94" applyNumberFormat="1" applyFont="1" applyFill="1">
      <alignment/>
      <protection/>
    </xf>
    <xf numFmtId="0" fontId="2" fillId="0" borderId="0" xfId="94" applyFont="1" applyFill="1" applyAlignment="1">
      <alignment horizontal="left"/>
      <protection/>
    </xf>
    <xf numFmtId="49" fontId="2" fillId="0" borderId="0" xfId="0" applyNumberFormat="1" applyFont="1" applyFill="1" applyAlignment="1">
      <alignment/>
    </xf>
    <xf numFmtId="0" fontId="32" fillId="0" borderId="0" xfId="0" applyFont="1" applyBorder="1" applyAlignment="1">
      <alignment horizontal="right" wrapText="1"/>
    </xf>
    <xf numFmtId="0" fontId="0" fillId="0" borderId="0" xfId="0" applyBorder="1" applyAlignment="1">
      <alignment horizontal="left"/>
    </xf>
    <xf numFmtId="0" fontId="5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5" fillId="0" borderId="0" xfId="94" applyFont="1" applyFill="1">
      <alignment/>
      <protection/>
    </xf>
    <xf numFmtId="0" fontId="32" fillId="0" borderId="20" xfId="0" applyFont="1" applyBorder="1" applyAlignment="1">
      <alignment horizontal="right" wrapText="1"/>
    </xf>
    <xf numFmtId="0" fontId="2" fillId="0" borderId="0" xfId="94" applyFont="1" applyFill="1" applyBorder="1">
      <alignment/>
      <protection/>
    </xf>
    <xf numFmtId="0" fontId="2" fillId="0" borderId="0" xfId="0" applyFont="1" applyFill="1" applyBorder="1" applyAlignment="1">
      <alignment horizontal="right"/>
    </xf>
    <xf numFmtId="0" fontId="2" fillId="0" borderId="0" xfId="94" applyFont="1" applyFill="1" applyBorder="1" applyAlignment="1">
      <alignment horizontal="right"/>
      <protection/>
    </xf>
    <xf numFmtId="4" fontId="2" fillId="0" borderId="0" xfId="94" applyNumberFormat="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 applyProtection="1">
      <alignment/>
      <protection locked="0"/>
    </xf>
    <xf numFmtId="165" fontId="7" fillId="0" borderId="0" xfId="0" applyNumberFormat="1" applyFont="1" applyAlignment="1" applyProtection="1">
      <alignment/>
      <protection locked="0"/>
    </xf>
    <xf numFmtId="167" fontId="34" fillId="0" borderId="0" xfId="88" applyFont="1">
      <alignment/>
      <protection/>
    </xf>
    <xf numFmtId="1" fontId="6" fillId="0" borderId="0" xfId="0" applyNumberFormat="1" applyFont="1" applyAlignment="1">
      <alignment horizontal="right"/>
    </xf>
    <xf numFmtId="167" fontId="29" fillId="0" borderId="0" xfId="88" applyFont="1" applyAlignment="1" applyProtection="1">
      <alignment horizontal="left"/>
      <protection/>
    </xf>
    <xf numFmtId="167" fontId="29" fillId="0" borderId="0" xfId="88" applyFont="1">
      <alignment/>
      <protection/>
    </xf>
    <xf numFmtId="167" fontId="29" fillId="0" borderId="0" xfId="88" applyFont="1" applyFill="1" applyAlignment="1" applyProtection="1">
      <alignment horizontal="right"/>
      <protection/>
    </xf>
    <xf numFmtId="165" fontId="6" fillId="0" borderId="0" xfId="0" applyNumberFormat="1" applyFont="1" applyFill="1" applyAlignment="1">
      <alignment/>
    </xf>
    <xf numFmtId="167" fontId="6" fillId="0" borderId="0" xfId="88" applyFont="1" applyAlignment="1" applyProtection="1">
      <alignment horizontal="left"/>
      <protection/>
    </xf>
    <xf numFmtId="167" fontId="6" fillId="0" borderId="0" xfId="88" applyFont="1">
      <alignment/>
      <protection/>
    </xf>
    <xf numFmtId="167" fontId="6" fillId="0" borderId="0" xfId="88" applyFont="1" applyFill="1" applyAlignment="1" applyProtection="1">
      <alignment horizontal="right"/>
      <protection/>
    </xf>
    <xf numFmtId="4" fontId="6" fillId="0" borderId="0" xfId="56" applyNumberFormat="1" applyFont="1" applyAlignment="1" applyProtection="1">
      <alignment horizontal="right"/>
      <protection/>
    </xf>
    <xf numFmtId="1" fontId="6" fillId="0" borderId="0" xfId="0" applyNumberFormat="1" applyFont="1" applyFill="1" applyAlignment="1">
      <alignment/>
    </xf>
    <xf numFmtId="9" fontId="6" fillId="0" borderId="0" xfId="0" applyNumberFormat="1" applyFont="1" applyAlignment="1" applyProtection="1">
      <alignment horizontal="right"/>
      <protection/>
    </xf>
    <xf numFmtId="0" fontId="29" fillId="0" borderId="19" xfId="0" applyFont="1" applyBorder="1" applyAlignment="1">
      <alignment/>
    </xf>
    <xf numFmtId="4" fontId="29" fillId="0" borderId="19" xfId="0" applyNumberFormat="1" applyFont="1" applyBorder="1" applyAlignment="1">
      <alignment/>
    </xf>
    <xf numFmtId="0" fontId="5" fillId="55" borderId="0" xfId="0" applyFont="1" applyFill="1" applyAlignment="1" applyProtection="1">
      <alignment horizontal="left"/>
      <protection/>
    </xf>
    <xf numFmtId="0" fontId="2" fillId="55" borderId="0" xfId="0" applyFont="1" applyFill="1" applyAlignment="1" applyProtection="1">
      <alignment horizontal="left"/>
      <protection/>
    </xf>
    <xf numFmtId="1" fontId="5" fillId="0" borderId="0" xfId="0" applyNumberFormat="1" applyFont="1" applyAlignment="1">
      <alignment horizontal="right"/>
    </xf>
    <xf numFmtId="0" fontId="5" fillId="0" borderId="19" xfId="0" applyFont="1" applyBorder="1" applyAlignment="1" applyProtection="1">
      <alignment horizontal="left"/>
      <protection/>
    </xf>
    <xf numFmtId="1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0" xfId="0" applyFill="1" applyAlignment="1">
      <alignment/>
    </xf>
    <xf numFmtId="4" fontId="5" fillId="0" borderId="0" xfId="94" applyNumberFormat="1" applyFont="1" applyAlignment="1">
      <alignment horizontal="right"/>
      <protection/>
    </xf>
    <xf numFmtId="0" fontId="2" fillId="43" borderId="0" xfId="94" applyFont="1" applyFill="1">
      <alignment/>
      <protection/>
    </xf>
    <xf numFmtId="0" fontId="2" fillId="43" borderId="0" xfId="94" applyFont="1" applyFill="1" applyAlignment="1">
      <alignment horizontal="right"/>
      <protection/>
    </xf>
    <xf numFmtId="4" fontId="2" fillId="43" borderId="0" xfId="94" applyNumberFormat="1" applyFont="1" applyFill="1" applyAlignment="1">
      <alignment horizontal="right"/>
      <protection/>
    </xf>
    <xf numFmtId="0" fontId="3" fillId="43" borderId="0" xfId="94" applyFont="1" applyFill="1">
      <alignment/>
      <protection/>
    </xf>
    <xf numFmtId="0" fontId="26" fillId="43" borderId="0" xfId="94" applyFont="1" applyFill="1">
      <alignment/>
      <protection/>
    </xf>
    <xf numFmtId="0" fontId="5" fillId="0" borderId="0" xfId="94" applyFont="1">
      <alignment/>
      <protection/>
    </xf>
    <xf numFmtId="0" fontId="5" fillId="0" borderId="0" xfId="94" applyFont="1" applyAlignment="1">
      <alignment horizontal="left"/>
      <protection/>
    </xf>
    <xf numFmtId="49" fontId="30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 applyProtection="1">
      <alignment wrapText="1"/>
      <protection locked="0"/>
    </xf>
    <xf numFmtId="2" fontId="2" fillId="0" borderId="0" xfId="0" applyNumberFormat="1" applyFont="1" applyBorder="1" applyAlignment="1" applyProtection="1">
      <alignment horizontal="right" wrapText="1"/>
      <protection locked="0"/>
    </xf>
    <xf numFmtId="2" fontId="2" fillId="0" borderId="0" xfId="0" applyNumberFormat="1" applyFont="1" applyBorder="1" applyAlignment="1" applyProtection="1">
      <alignment horizontal="left" wrapText="1"/>
      <protection locked="0"/>
    </xf>
    <xf numFmtId="1" fontId="2" fillId="0" borderId="0" xfId="0" applyNumberFormat="1" applyFont="1" applyBorder="1" applyAlignment="1" applyProtection="1">
      <alignment horizontal="right" wrapText="1"/>
      <protection locked="0"/>
    </xf>
    <xf numFmtId="4" fontId="2" fillId="0" borderId="0" xfId="0" applyNumberFormat="1" applyFont="1" applyBorder="1" applyAlignment="1" applyProtection="1">
      <alignment horizontal="right" wrapText="1"/>
      <protection locked="0"/>
    </xf>
    <xf numFmtId="2" fontId="2" fillId="0" borderId="0" xfId="0" applyNumberFormat="1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right"/>
      <protection/>
    </xf>
    <xf numFmtId="0" fontId="2" fillId="0" borderId="0" xfId="94" applyFont="1" applyBorder="1" applyAlignment="1" applyProtection="1">
      <alignment wrapText="1"/>
      <protection locked="0"/>
    </xf>
    <xf numFmtId="1" fontId="2" fillId="0" borderId="0" xfId="94" applyNumberFormat="1" applyFont="1" applyBorder="1" applyAlignment="1" applyProtection="1">
      <alignment horizontal="right" wrapText="1"/>
      <protection locked="0"/>
    </xf>
    <xf numFmtId="0" fontId="2" fillId="0" borderId="0" xfId="94" applyFont="1" applyBorder="1" applyAlignment="1" applyProtection="1">
      <alignment horizontal="left" wrapText="1"/>
      <protection locked="0"/>
    </xf>
    <xf numFmtId="4" fontId="2" fillId="0" borderId="0" xfId="0" applyNumberFormat="1" applyFont="1" applyBorder="1" applyAlignment="1" applyProtection="1">
      <alignment horizontal="right" wrapText="1"/>
      <protection locked="0"/>
    </xf>
    <xf numFmtId="0" fontId="5" fillId="0" borderId="0" xfId="94" applyFont="1" applyBorder="1" applyAlignment="1" applyProtection="1">
      <alignment/>
      <protection locked="0"/>
    </xf>
    <xf numFmtId="0" fontId="2" fillId="0" borderId="0" xfId="94" applyFont="1" applyBorder="1" applyAlignment="1" applyProtection="1">
      <alignment horizontal="right" wrapText="1"/>
      <protection locked="0"/>
    </xf>
    <xf numFmtId="4" fontId="2" fillId="0" borderId="0" xfId="94" applyNumberFormat="1" applyFont="1" applyBorder="1" applyAlignment="1" applyProtection="1">
      <alignment horizontal="right" wrapText="1"/>
      <protection locked="0"/>
    </xf>
    <xf numFmtId="0" fontId="2" fillId="0" borderId="0" xfId="94" applyFont="1" applyBorder="1" applyAlignment="1" applyProtection="1">
      <alignment horizontal="left"/>
      <protection locked="0"/>
    </xf>
    <xf numFmtId="0" fontId="2" fillId="0" borderId="0" xfId="94" applyFont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 wrapText="1"/>
      <protection locked="0"/>
    </xf>
    <xf numFmtId="49" fontId="2" fillId="0" borderId="0" xfId="0" applyNumberFormat="1" applyFont="1" applyFill="1" applyBorder="1" applyAlignment="1" applyProtection="1">
      <alignment horizontal="left" wrapText="1"/>
      <protection locked="0"/>
    </xf>
    <xf numFmtId="1" fontId="2" fillId="0" borderId="0" xfId="0" applyNumberFormat="1" applyFont="1" applyFill="1" applyBorder="1" applyAlignment="1" applyProtection="1">
      <alignment horizontal="right" wrapText="1"/>
      <protection locked="0"/>
    </xf>
    <xf numFmtId="2" fontId="2" fillId="0" borderId="0" xfId="0" applyNumberFormat="1" applyFont="1" applyFill="1" applyBorder="1" applyAlignment="1" applyProtection="1">
      <alignment horizontal="right" wrapText="1"/>
      <protection locked="0"/>
    </xf>
    <xf numFmtId="4" fontId="2" fillId="0" borderId="0" xfId="94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2" fontId="2" fillId="0" borderId="0" xfId="0" applyNumberFormat="1" applyFont="1" applyFill="1" applyBorder="1" applyAlignment="1" applyProtection="1">
      <alignment wrapText="1"/>
      <protection locked="0"/>
    </xf>
    <xf numFmtId="1" fontId="2" fillId="0" borderId="0" xfId="0" applyNumberFormat="1" applyFont="1" applyFill="1" applyBorder="1" applyAlignment="1" applyProtection="1">
      <alignment wrapText="1"/>
      <protection locked="0"/>
    </xf>
    <xf numFmtId="4" fontId="2" fillId="0" borderId="0" xfId="0" applyNumberFormat="1" applyFont="1" applyFill="1" applyBorder="1" applyAlignment="1" applyProtection="1">
      <alignment horizontal="right" wrapText="1"/>
      <protection locked="0"/>
    </xf>
    <xf numFmtId="49" fontId="6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0" xfId="0" applyNumberFormat="1" applyFont="1" applyBorder="1" applyAlignment="1">
      <alignment horizontal="left" vertical="top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2" fontId="2" fillId="0" borderId="0" xfId="0" applyNumberFormat="1" applyFont="1" applyBorder="1" applyAlignment="1" applyProtection="1">
      <alignment horizontal="left" vertical="top" wrapText="1"/>
      <protection locked="0"/>
    </xf>
    <xf numFmtId="1" fontId="2" fillId="0" borderId="0" xfId="0" applyNumberFormat="1" applyFont="1" applyBorder="1" applyAlignment="1" applyProtection="1">
      <alignment horizontal="right" vertical="top" wrapText="1"/>
      <protection locked="0"/>
    </xf>
    <xf numFmtId="2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2" fillId="0" borderId="0" xfId="94" applyFont="1" applyBorder="1" applyAlignment="1" applyProtection="1">
      <alignment horizontal="right"/>
      <protection locked="0"/>
    </xf>
    <xf numFmtId="1" fontId="2" fillId="0" borderId="0" xfId="94" applyNumberFormat="1" applyFont="1" applyBorder="1" applyAlignment="1" applyProtection="1">
      <alignment horizontal="right"/>
      <protection locked="0"/>
    </xf>
    <xf numFmtId="4" fontId="2" fillId="0" borderId="0" xfId="94" applyNumberFormat="1" applyFont="1" applyBorder="1" applyAlignment="1" applyProtection="1">
      <alignment horizontal="right"/>
      <protection locked="0"/>
    </xf>
    <xf numFmtId="4" fontId="2" fillId="0" borderId="0" xfId="0" applyNumberFormat="1" applyFont="1" applyBorder="1" applyAlignment="1" applyProtection="1">
      <alignment horizontal="right"/>
      <protection locked="0"/>
    </xf>
    <xf numFmtId="2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top" wrapText="1"/>
      <protection/>
    </xf>
    <xf numFmtId="49" fontId="2" fillId="0" borderId="0" xfId="0" applyNumberFormat="1" applyFont="1" applyFill="1" applyBorder="1" applyAlignment="1">
      <alignment horizontal="left" vertical="top" wrapText="1"/>
    </xf>
    <xf numFmtId="1" fontId="2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2" fontId="2" fillId="0" borderId="0" xfId="0" applyNumberFormat="1" applyFont="1" applyFill="1" applyBorder="1" applyAlignment="1" applyProtection="1">
      <alignment vertical="top" wrapText="1"/>
      <protection locked="0"/>
    </xf>
    <xf numFmtId="49" fontId="2" fillId="0" borderId="0" xfId="0" applyNumberFormat="1" applyFont="1" applyFill="1" applyBorder="1" applyAlignment="1" applyProtection="1">
      <alignment vertical="top" wrapText="1"/>
      <protection locked="0"/>
    </xf>
    <xf numFmtId="2" fontId="2" fillId="0" borderId="0" xfId="94" applyNumberFormat="1" applyFont="1">
      <alignment/>
      <protection/>
    </xf>
    <xf numFmtId="4" fontId="2" fillId="0" borderId="0" xfId="0" applyNumberFormat="1" applyFont="1" applyFill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94" applyFont="1" applyAlignment="1">
      <alignment horizontal="left"/>
      <protection/>
    </xf>
    <xf numFmtId="0" fontId="6" fillId="0" borderId="0" xfId="0" applyFont="1" applyAlignment="1" applyProtection="1">
      <alignment horizontal="right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14" borderId="0" xfId="94" applyFont="1" applyFill="1">
      <alignment/>
      <protection/>
    </xf>
    <xf numFmtId="0" fontId="2" fillId="14" borderId="0" xfId="0" applyFont="1" applyFill="1" applyAlignment="1" applyProtection="1">
      <alignment horizontal="left"/>
      <protection/>
    </xf>
    <xf numFmtId="49" fontId="2" fillId="14" borderId="0" xfId="0" applyNumberFormat="1" applyFont="1" applyFill="1" applyAlignment="1" applyProtection="1">
      <alignment horizontal="left"/>
      <protection/>
    </xf>
    <xf numFmtId="1" fontId="2" fillId="14" borderId="0" xfId="0" applyNumberFormat="1" applyFont="1" applyFill="1" applyAlignment="1">
      <alignment/>
    </xf>
    <xf numFmtId="4" fontId="2" fillId="14" borderId="0" xfId="0" applyNumberFormat="1" applyFont="1" applyFill="1" applyAlignment="1">
      <alignment horizontal="right"/>
    </xf>
    <xf numFmtId="0" fontId="2" fillId="14" borderId="0" xfId="0" applyFont="1" applyFill="1" applyBorder="1" applyAlignment="1" applyProtection="1">
      <alignment horizontal="left"/>
      <protection/>
    </xf>
    <xf numFmtId="49" fontId="2" fillId="14" borderId="0" xfId="0" applyNumberFormat="1" applyFont="1" applyFill="1" applyBorder="1" applyAlignment="1" applyProtection="1">
      <alignment horizontal="left"/>
      <protection/>
    </xf>
    <xf numFmtId="1" fontId="2" fillId="14" borderId="0" xfId="0" applyNumberFormat="1" applyFont="1" applyFill="1" applyBorder="1" applyAlignment="1">
      <alignment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Alignment="1" applyProtection="1">
      <alignment horizontal="left"/>
      <protection/>
    </xf>
    <xf numFmtId="4" fontId="6" fillId="0" borderId="0" xfId="0" applyNumberFormat="1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right"/>
      <protection/>
    </xf>
    <xf numFmtId="165" fontId="6" fillId="0" borderId="0" xfId="0" applyNumberFormat="1" applyFont="1" applyFill="1" applyAlignment="1" applyProtection="1">
      <alignment horizontal="right"/>
      <protection/>
    </xf>
    <xf numFmtId="4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165" fontId="6" fillId="0" borderId="0" xfId="0" applyNumberFormat="1" applyFont="1" applyFill="1" applyAlignment="1">
      <alignment horizontal="right"/>
    </xf>
    <xf numFmtId="0" fontId="6" fillId="0" borderId="0" xfId="77" applyFont="1" applyFill="1" applyAlignment="1" applyProtection="1">
      <alignment horizontal="left"/>
      <protection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36" fillId="0" borderId="21" xfId="87" applyFont="1" applyBorder="1">
      <alignment/>
      <protection/>
    </xf>
    <xf numFmtId="0" fontId="35" fillId="0" borderId="21" xfId="87" applyFont="1" applyBorder="1">
      <alignment/>
      <protection/>
    </xf>
    <xf numFmtId="0" fontId="35" fillId="0" borderId="21" xfId="87" applyFont="1" applyBorder="1" applyAlignment="1">
      <alignment horizontal="right"/>
      <protection/>
    </xf>
    <xf numFmtId="0" fontId="35" fillId="0" borderId="22" xfId="87" applyFont="1" applyBorder="1">
      <alignment/>
      <protection/>
    </xf>
    <xf numFmtId="0" fontId="35" fillId="0" borderId="21" xfId="0" applyNumberFormat="1" applyFont="1" applyBorder="1" applyAlignment="1">
      <alignment horizontal="left"/>
    </xf>
    <xf numFmtId="0" fontId="35" fillId="0" borderId="23" xfId="0" applyNumberFormat="1" applyFont="1" applyBorder="1" applyAlignment="1">
      <alignment/>
    </xf>
    <xf numFmtId="0" fontId="36" fillId="0" borderId="24" xfId="87" applyFont="1" applyBorder="1">
      <alignment/>
      <protection/>
    </xf>
    <xf numFmtId="0" fontId="35" fillId="0" borderId="24" xfId="87" applyFont="1" applyBorder="1">
      <alignment/>
      <protection/>
    </xf>
    <xf numFmtId="0" fontId="35" fillId="0" borderId="24" xfId="87" applyFont="1" applyBorder="1" applyAlignment="1">
      <alignment horizontal="right"/>
      <protection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49" fontId="37" fillId="0" borderId="0" xfId="0" applyNumberFormat="1" applyFont="1" applyAlignment="1">
      <alignment horizontal="centerContinuous"/>
    </xf>
    <xf numFmtId="0" fontId="37" fillId="0" borderId="0" xfId="0" applyFont="1" applyAlignment="1">
      <alignment horizontal="centerContinuous"/>
    </xf>
    <xf numFmtId="0" fontId="37" fillId="0" borderId="0" xfId="0" applyFont="1" applyBorder="1" applyAlignment="1">
      <alignment horizontal="centerContinuous"/>
    </xf>
    <xf numFmtId="49" fontId="36" fillId="43" borderId="25" xfId="0" applyNumberFormat="1" applyFont="1" applyFill="1" applyBorder="1" applyAlignment="1">
      <alignment horizontal="center"/>
    </xf>
    <xf numFmtId="0" fontId="36" fillId="43" borderId="26" xfId="0" applyFont="1" applyFill="1" applyBorder="1" applyAlignment="1">
      <alignment horizontal="center"/>
    </xf>
    <xf numFmtId="0" fontId="36" fillId="43" borderId="27" xfId="0" applyFont="1" applyFill="1" applyBorder="1" applyAlignment="1">
      <alignment horizontal="center"/>
    </xf>
    <xf numFmtId="0" fontId="36" fillId="43" borderId="28" xfId="0" applyFont="1" applyFill="1" applyBorder="1" applyAlignment="1">
      <alignment horizontal="center"/>
    </xf>
    <xf numFmtId="0" fontId="36" fillId="43" borderId="29" xfId="0" applyFont="1" applyFill="1" applyBorder="1" applyAlignment="1">
      <alignment horizontal="center"/>
    </xf>
    <xf numFmtId="0" fontId="36" fillId="43" borderId="30" xfId="0" applyFont="1" applyFill="1" applyBorder="1" applyAlignment="1">
      <alignment horizontal="center"/>
    </xf>
    <xf numFmtId="49" fontId="38" fillId="0" borderId="31" xfId="0" applyNumberFormat="1" applyFont="1" applyBorder="1" applyAlignment="1">
      <alignment/>
    </xf>
    <xf numFmtId="0" fontId="38" fillId="0" borderId="0" xfId="0" applyFont="1" applyBorder="1" applyAlignment="1">
      <alignment/>
    </xf>
    <xf numFmtId="3" fontId="35" fillId="0" borderId="32" xfId="0" applyNumberFormat="1" applyFont="1" applyBorder="1" applyAlignment="1">
      <alignment/>
    </xf>
    <xf numFmtId="3" fontId="35" fillId="0" borderId="33" xfId="0" applyNumberFormat="1" applyFont="1" applyBorder="1" applyAlignment="1">
      <alignment/>
    </xf>
    <xf numFmtId="3" fontId="35" fillId="0" borderId="34" xfId="0" applyNumberFormat="1" applyFont="1" applyBorder="1" applyAlignment="1">
      <alignment/>
    </xf>
    <xf numFmtId="3" fontId="35" fillId="0" borderId="35" xfId="0" applyNumberFormat="1" applyFont="1" applyBorder="1" applyAlignment="1">
      <alignment/>
    </xf>
    <xf numFmtId="0" fontId="36" fillId="43" borderId="25" xfId="0" applyFont="1" applyFill="1" applyBorder="1" applyAlignment="1">
      <alignment/>
    </xf>
    <xf numFmtId="0" fontId="36" fillId="43" borderId="26" xfId="0" applyFont="1" applyFill="1" applyBorder="1" applyAlignment="1">
      <alignment/>
    </xf>
    <xf numFmtId="3" fontId="36" fillId="43" borderId="27" xfId="0" applyNumberFormat="1" applyFont="1" applyFill="1" applyBorder="1" applyAlignment="1">
      <alignment/>
    </xf>
    <xf numFmtId="3" fontId="36" fillId="43" borderId="28" xfId="0" applyNumberFormat="1" applyFont="1" applyFill="1" applyBorder="1" applyAlignment="1">
      <alignment/>
    </xf>
    <xf numFmtId="3" fontId="36" fillId="43" borderId="29" xfId="0" applyNumberFormat="1" applyFont="1" applyFill="1" applyBorder="1" applyAlignment="1">
      <alignment/>
    </xf>
    <xf numFmtId="3" fontId="36" fillId="43" borderId="30" xfId="0" applyNumberFormat="1" applyFont="1" applyFill="1" applyBorder="1" applyAlignment="1">
      <alignment/>
    </xf>
    <xf numFmtId="3" fontId="37" fillId="0" borderId="0" xfId="0" applyNumberFormat="1" applyFont="1" applyAlignment="1">
      <alignment horizontal="centerContinuous"/>
    </xf>
    <xf numFmtId="0" fontId="36" fillId="43" borderId="36" xfId="0" applyFont="1" applyFill="1" applyBorder="1" applyAlignment="1">
      <alignment/>
    </xf>
    <xf numFmtId="0" fontId="36" fillId="43" borderId="37" xfId="0" applyFont="1" applyFill="1" applyBorder="1" applyAlignment="1">
      <alignment/>
    </xf>
    <xf numFmtId="0" fontId="35" fillId="43" borderId="38" xfId="0" applyFont="1" applyFill="1" applyBorder="1" applyAlignment="1">
      <alignment/>
    </xf>
    <xf numFmtId="0" fontId="36" fillId="43" borderId="39" xfId="0" applyFont="1" applyFill="1" applyBorder="1" applyAlignment="1">
      <alignment horizontal="right"/>
    </xf>
    <xf numFmtId="0" fontId="36" fillId="43" borderId="37" xfId="0" applyFont="1" applyFill="1" applyBorder="1" applyAlignment="1">
      <alignment horizontal="right"/>
    </xf>
    <xf numFmtId="0" fontId="36" fillId="43" borderId="40" xfId="0" applyFont="1" applyFill="1" applyBorder="1" applyAlignment="1">
      <alignment horizontal="center"/>
    </xf>
    <xf numFmtId="4" fontId="39" fillId="43" borderId="37" xfId="0" applyNumberFormat="1" applyFont="1" applyFill="1" applyBorder="1" applyAlignment="1">
      <alignment horizontal="right"/>
    </xf>
    <xf numFmtId="4" fontId="39" fillId="43" borderId="38" xfId="0" applyNumberFormat="1" applyFont="1" applyFill="1" applyBorder="1" applyAlignment="1">
      <alignment horizontal="right"/>
    </xf>
    <xf numFmtId="0" fontId="35" fillId="0" borderId="41" xfId="0" applyFont="1" applyBorder="1" applyAlignment="1">
      <alignment/>
    </xf>
    <xf numFmtId="0" fontId="35" fillId="0" borderId="42" xfId="0" applyFont="1" applyBorder="1" applyAlignment="1">
      <alignment/>
    </xf>
    <xf numFmtId="0" fontId="35" fillId="0" borderId="43" xfId="0" applyFont="1" applyBorder="1" applyAlignment="1">
      <alignment/>
    </xf>
    <xf numFmtId="3" fontId="35" fillId="0" borderId="44" xfId="0" applyNumberFormat="1" applyFont="1" applyBorder="1" applyAlignment="1">
      <alignment horizontal="right"/>
    </xf>
    <xf numFmtId="168" fontId="35" fillId="0" borderId="45" xfId="0" applyNumberFormat="1" applyFont="1" applyBorder="1" applyAlignment="1">
      <alignment horizontal="right"/>
    </xf>
    <xf numFmtId="3" fontId="35" fillId="0" borderId="46" xfId="0" applyNumberFormat="1" applyFont="1" applyBorder="1" applyAlignment="1">
      <alignment horizontal="right"/>
    </xf>
    <xf numFmtId="4" fontId="35" fillId="0" borderId="42" xfId="0" applyNumberFormat="1" applyFont="1" applyBorder="1" applyAlignment="1">
      <alignment horizontal="right"/>
    </xf>
    <xf numFmtId="3" fontId="35" fillId="0" borderId="43" xfId="0" applyNumberFormat="1" applyFont="1" applyBorder="1" applyAlignment="1">
      <alignment horizontal="right"/>
    </xf>
    <xf numFmtId="0" fontId="35" fillId="43" borderId="47" xfId="0" applyFont="1" applyFill="1" applyBorder="1" applyAlignment="1">
      <alignment/>
    </xf>
    <xf numFmtId="0" fontId="36" fillId="43" borderId="19" xfId="0" applyFont="1" applyFill="1" applyBorder="1" applyAlignment="1">
      <alignment/>
    </xf>
    <xf numFmtId="0" fontId="35" fillId="43" borderId="19" xfId="0" applyFont="1" applyFill="1" applyBorder="1" applyAlignment="1">
      <alignment/>
    </xf>
    <xf numFmtId="4" fontId="35" fillId="43" borderId="48" xfId="0" applyNumberFormat="1" applyFont="1" applyFill="1" applyBorder="1" applyAlignment="1">
      <alignment/>
    </xf>
    <xf numFmtId="4" fontId="35" fillId="43" borderId="47" xfId="0" applyNumberFormat="1" applyFont="1" applyFill="1" applyBorder="1" applyAlignment="1">
      <alignment/>
    </xf>
    <xf numFmtId="4" fontId="35" fillId="43" borderId="19" xfId="0" applyNumberFormat="1" applyFont="1" applyFill="1" applyBorder="1" applyAlignment="1">
      <alignment/>
    </xf>
    <xf numFmtId="0" fontId="37" fillId="0" borderId="49" xfId="0" applyFont="1" applyBorder="1" applyAlignment="1">
      <alignment horizontal="centerContinuous" vertical="top"/>
    </xf>
    <xf numFmtId="0" fontId="35" fillId="0" borderId="49" xfId="0" applyFont="1" applyBorder="1" applyAlignment="1">
      <alignment horizontal="centerContinuous"/>
    </xf>
    <xf numFmtId="0" fontId="36" fillId="43" borderId="36" xfId="0" applyFont="1" applyFill="1" applyBorder="1" applyAlignment="1">
      <alignment horizontal="left"/>
    </xf>
    <xf numFmtId="0" fontId="38" fillId="43" borderId="40" xfId="0" applyFont="1" applyFill="1" applyBorder="1" applyAlignment="1">
      <alignment horizontal="centerContinuous"/>
    </xf>
    <xf numFmtId="49" fontId="38" fillId="0" borderId="50" xfId="0" applyNumberFormat="1" applyFont="1" applyBorder="1" applyAlignment="1">
      <alignment horizontal="left"/>
    </xf>
    <xf numFmtId="0" fontId="35" fillId="0" borderId="51" xfId="0" applyFont="1" applyBorder="1" applyAlignment="1">
      <alignment/>
    </xf>
    <xf numFmtId="0" fontId="38" fillId="0" borderId="52" xfId="0" applyFont="1" applyBorder="1" applyAlignment="1">
      <alignment/>
    </xf>
    <xf numFmtId="0" fontId="38" fillId="0" borderId="53" xfId="0" applyFont="1" applyBorder="1" applyAlignment="1">
      <alignment/>
    </xf>
    <xf numFmtId="0" fontId="38" fillId="0" borderId="45" xfId="0" applyFont="1" applyBorder="1" applyAlignment="1">
      <alignment/>
    </xf>
    <xf numFmtId="0" fontId="38" fillId="0" borderId="54" xfId="0" applyFont="1" applyBorder="1" applyAlignment="1">
      <alignment horizontal="left"/>
    </xf>
    <xf numFmtId="0" fontId="36" fillId="0" borderId="51" xfId="0" applyFont="1" applyBorder="1" applyAlignment="1">
      <alignment/>
    </xf>
    <xf numFmtId="49" fontId="38" fillId="0" borderId="54" xfId="0" applyNumberFormat="1" applyFont="1" applyBorder="1" applyAlignment="1">
      <alignment horizontal="left"/>
    </xf>
    <xf numFmtId="49" fontId="36" fillId="43" borderId="51" xfId="0" applyNumberFormat="1" applyFont="1" applyFill="1" applyBorder="1" applyAlignment="1">
      <alignment/>
    </xf>
    <xf numFmtId="49" fontId="35" fillId="43" borderId="52" xfId="0" applyNumberFormat="1" applyFont="1" applyFill="1" applyBorder="1" applyAlignment="1">
      <alignment/>
    </xf>
    <xf numFmtId="0" fontId="36" fillId="43" borderId="53" xfId="0" applyFont="1" applyFill="1" applyBorder="1" applyAlignment="1">
      <alignment/>
    </xf>
    <xf numFmtId="0" fontId="35" fillId="43" borderId="53" xfId="0" applyFont="1" applyFill="1" applyBorder="1" applyAlignment="1">
      <alignment/>
    </xf>
    <xf numFmtId="0" fontId="35" fillId="43" borderId="52" xfId="0" applyFont="1" applyFill="1" applyBorder="1" applyAlignment="1">
      <alignment/>
    </xf>
    <xf numFmtId="0" fontId="38" fillId="0" borderId="45" xfId="0" applyFont="1" applyFill="1" applyBorder="1" applyAlignment="1">
      <alignment/>
    </xf>
    <xf numFmtId="3" fontId="38" fillId="0" borderId="54" xfId="0" applyNumberFormat="1" applyFont="1" applyBorder="1" applyAlignment="1">
      <alignment horizontal="left"/>
    </xf>
    <xf numFmtId="49" fontId="36" fillId="43" borderId="31" xfId="0" applyNumberFormat="1" applyFont="1" applyFill="1" applyBorder="1" applyAlignment="1">
      <alignment/>
    </xf>
    <xf numFmtId="49" fontId="35" fillId="43" borderId="33" xfId="0" applyNumberFormat="1" applyFont="1" applyFill="1" applyBorder="1" applyAlignment="1">
      <alignment/>
    </xf>
    <xf numFmtId="0" fontId="36" fillId="43" borderId="0" xfId="0" applyFont="1" applyFill="1" applyBorder="1" applyAlignment="1">
      <alignment/>
    </xf>
    <xf numFmtId="0" fontId="35" fillId="43" borderId="0" xfId="0" applyFont="1" applyFill="1" applyBorder="1" applyAlignment="1">
      <alignment/>
    </xf>
    <xf numFmtId="49" fontId="38" fillId="0" borderId="45" xfId="0" applyNumberFormat="1" applyFont="1" applyBorder="1" applyAlignment="1">
      <alignment horizontal="left"/>
    </xf>
    <xf numFmtId="0" fontId="38" fillId="0" borderId="55" xfId="0" applyFont="1" applyBorder="1" applyAlignment="1">
      <alignment/>
    </xf>
    <xf numFmtId="0" fontId="38" fillId="0" borderId="45" xfId="0" applyNumberFormat="1" applyFont="1" applyBorder="1" applyAlignment="1">
      <alignment/>
    </xf>
    <xf numFmtId="0" fontId="38" fillId="0" borderId="56" xfId="0" applyNumberFormat="1" applyFont="1" applyBorder="1" applyAlignment="1">
      <alignment horizontal="left"/>
    </xf>
    <xf numFmtId="0" fontId="38" fillId="0" borderId="56" xfId="0" applyFont="1" applyBorder="1" applyAlignment="1">
      <alignment horizontal="left"/>
    </xf>
    <xf numFmtId="0" fontId="38" fillId="0" borderId="45" xfId="0" applyFont="1" applyFill="1" applyBorder="1" applyAlignment="1">
      <alignment/>
    </xf>
    <xf numFmtId="0" fontId="38" fillId="0" borderId="56" xfId="0" applyFont="1" applyFill="1" applyBorder="1" applyAlignment="1">
      <alignment/>
    </xf>
    <xf numFmtId="0" fontId="38" fillId="0" borderId="45" xfId="0" applyFont="1" applyBorder="1" applyAlignment="1">
      <alignment/>
    </xf>
    <xf numFmtId="0" fontId="38" fillId="0" borderId="56" xfId="0" applyFont="1" applyBorder="1" applyAlignment="1">
      <alignment/>
    </xf>
    <xf numFmtId="0" fontId="38" fillId="0" borderId="51" xfId="0" applyFont="1" applyBorder="1" applyAlignment="1">
      <alignment/>
    </xf>
    <xf numFmtId="0" fontId="38" fillId="0" borderId="57" xfId="0" applyFont="1" applyBorder="1" applyAlignment="1">
      <alignment horizontal="left"/>
    </xf>
    <xf numFmtId="0" fontId="38" fillId="0" borderId="43" xfId="0" applyFont="1" applyBorder="1" applyAlignment="1">
      <alignment horizontal="left"/>
    </xf>
    <xf numFmtId="0" fontId="37" fillId="0" borderId="58" xfId="0" applyFont="1" applyBorder="1" applyAlignment="1">
      <alignment horizontal="centerContinuous" vertical="center"/>
    </xf>
    <xf numFmtId="0" fontId="40" fillId="0" borderId="59" xfId="0" applyFont="1" applyBorder="1" applyAlignment="1">
      <alignment horizontal="centerContinuous" vertical="center"/>
    </xf>
    <xf numFmtId="0" fontId="35" fillId="0" borderId="59" xfId="0" applyFont="1" applyBorder="1" applyAlignment="1">
      <alignment horizontal="centerContinuous" vertical="center"/>
    </xf>
    <xf numFmtId="0" fontId="35" fillId="0" borderId="60" xfId="0" applyFont="1" applyBorder="1" applyAlignment="1">
      <alignment horizontal="centerContinuous" vertical="center"/>
    </xf>
    <xf numFmtId="0" fontId="36" fillId="43" borderId="25" xfId="0" applyFont="1" applyFill="1" applyBorder="1" applyAlignment="1">
      <alignment horizontal="left"/>
    </xf>
    <xf numFmtId="0" fontId="35" fillId="43" borderId="26" xfId="0" applyFont="1" applyFill="1" applyBorder="1" applyAlignment="1">
      <alignment horizontal="left"/>
    </xf>
    <xf numFmtId="0" fontId="35" fillId="43" borderId="27" xfId="0" applyFont="1" applyFill="1" applyBorder="1" applyAlignment="1">
      <alignment horizontal="centerContinuous"/>
    </xf>
    <xf numFmtId="0" fontId="36" fillId="43" borderId="26" xfId="0" applyFont="1" applyFill="1" applyBorder="1" applyAlignment="1">
      <alignment horizontal="centerContinuous"/>
    </xf>
    <xf numFmtId="0" fontId="35" fillId="43" borderId="26" xfId="0" applyFont="1" applyFill="1" applyBorder="1" applyAlignment="1">
      <alignment horizontal="centerContinuous"/>
    </xf>
    <xf numFmtId="0" fontId="35" fillId="0" borderId="61" xfId="0" applyFont="1" applyBorder="1" applyAlignment="1">
      <alignment/>
    </xf>
    <xf numFmtId="3" fontId="35" fillId="0" borderId="50" xfId="0" applyNumberFormat="1" applyFont="1" applyBorder="1" applyAlignment="1">
      <alignment/>
    </xf>
    <xf numFmtId="0" fontId="35" fillId="0" borderId="36" xfId="0" applyFont="1" applyBorder="1" applyAlignment="1">
      <alignment/>
    </xf>
    <xf numFmtId="3" fontId="35" fillId="0" borderId="37" xfId="0" applyNumberFormat="1" applyFont="1" applyBorder="1" applyAlignment="1">
      <alignment/>
    </xf>
    <xf numFmtId="0" fontId="35" fillId="0" borderId="40" xfId="0" applyFont="1" applyBorder="1" applyAlignment="1">
      <alignment/>
    </xf>
    <xf numFmtId="3" fontId="35" fillId="0" borderId="53" xfId="0" applyNumberFormat="1" applyFont="1" applyBorder="1" applyAlignment="1">
      <alignment/>
    </xf>
    <xf numFmtId="0" fontId="35" fillId="0" borderId="52" xfId="0" applyFont="1" applyBorder="1" applyAlignment="1">
      <alignment/>
    </xf>
    <xf numFmtId="0" fontId="35" fillId="0" borderId="44" xfId="0" applyFont="1" applyBorder="1" applyAlignment="1">
      <alignment/>
    </xf>
    <xf numFmtId="0" fontId="35" fillId="0" borderId="42" xfId="0" applyFont="1" applyBorder="1" applyAlignment="1">
      <alignment shrinkToFit="1"/>
    </xf>
    <xf numFmtId="0" fontId="35" fillId="0" borderId="31" xfId="0" applyFont="1" applyBorder="1" applyAlignment="1">
      <alignment/>
    </xf>
    <xf numFmtId="3" fontId="35" fillId="0" borderId="62" xfId="0" applyNumberFormat="1" applyFont="1" applyBorder="1" applyAlignment="1">
      <alignment/>
    </xf>
    <xf numFmtId="0" fontId="35" fillId="0" borderId="47" xfId="0" applyFont="1" applyBorder="1" applyAlignment="1">
      <alignment/>
    </xf>
    <xf numFmtId="3" fontId="35" fillId="0" borderId="19" xfId="0" applyNumberFormat="1" applyFont="1" applyBorder="1" applyAlignment="1">
      <alignment/>
    </xf>
    <xf numFmtId="0" fontId="35" fillId="0" borderId="63" xfId="0" applyFont="1" applyBorder="1" applyAlignment="1">
      <alignment/>
    </xf>
    <xf numFmtId="0" fontId="36" fillId="43" borderId="40" xfId="0" applyFont="1" applyFill="1" applyBorder="1" applyAlignment="1">
      <alignment/>
    </xf>
    <xf numFmtId="0" fontId="36" fillId="43" borderId="64" xfId="0" applyFont="1" applyFill="1" applyBorder="1" applyAlignment="1">
      <alignment/>
    </xf>
    <xf numFmtId="0" fontId="36" fillId="43" borderId="38" xfId="0" applyFont="1" applyFill="1" applyBorder="1" applyAlignment="1">
      <alignment/>
    </xf>
    <xf numFmtId="0" fontId="35" fillId="0" borderId="33" xfId="0" applyFont="1" applyBorder="1" applyAlignment="1">
      <alignment/>
    </xf>
    <xf numFmtId="0" fontId="35" fillId="0" borderId="65" xfId="0" applyFont="1" applyBorder="1" applyAlignment="1">
      <alignment/>
    </xf>
    <xf numFmtId="0" fontId="35" fillId="0" borderId="32" xfId="0" applyFont="1" applyBorder="1" applyAlignment="1">
      <alignment/>
    </xf>
    <xf numFmtId="0" fontId="35" fillId="0" borderId="0" xfId="0" applyFont="1" applyBorder="1" applyAlignment="1">
      <alignment horizontal="right"/>
    </xf>
    <xf numFmtId="165" fontId="35" fillId="0" borderId="0" xfId="0" applyNumberFormat="1" applyFont="1" applyBorder="1" applyAlignment="1">
      <alignment/>
    </xf>
    <xf numFmtId="0" fontId="35" fillId="0" borderId="0" xfId="0" applyFont="1" applyFill="1" applyBorder="1" applyAlignment="1">
      <alignment/>
    </xf>
    <xf numFmtId="0" fontId="35" fillId="0" borderId="46" xfId="0" applyFont="1" applyBorder="1" applyAlignment="1">
      <alignment/>
    </xf>
    <xf numFmtId="0" fontId="35" fillId="0" borderId="66" xfId="0" applyFont="1" applyBorder="1" applyAlignment="1">
      <alignment/>
    </xf>
    <xf numFmtId="0" fontId="35" fillId="0" borderId="67" xfId="0" applyFont="1" applyBorder="1" applyAlignment="1">
      <alignment/>
    </xf>
    <xf numFmtId="0" fontId="35" fillId="0" borderId="68" xfId="0" applyFont="1" applyBorder="1" applyAlignment="1">
      <alignment/>
    </xf>
    <xf numFmtId="168" fontId="35" fillId="0" borderId="69" xfId="0" applyNumberFormat="1" applyFont="1" applyBorder="1" applyAlignment="1">
      <alignment horizontal="right"/>
    </xf>
    <xf numFmtId="0" fontId="35" fillId="0" borderId="69" xfId="0" applyFont="1" applyBorder="1" applyAlignment="1">
      <alignment/>
    </xf>
    <xf numFmtId="0" fontId="35" fillId="0" borderId="53" xfId="0" applyFont="1" applyBorder="1" applyAlignment="1">
      <alignment/>
    </xf>
    <xf numFmtId="168" fontId="35" fillId="0" borderId="52" xfId="0" applyNumberFormat="1" applyFont="1" applyBorder="1" applyAlignment="1">
      <alignment horizontal="right"/>
    </xf>
    <xf numFmtId="0" fontId="40" fillId="43" borderId="47" xfId="0" applyFont="1" applyFill="1" applyBorder="1" applyAlignment="1">
      <alignment/>
    </xf>
    <xf numFmtId="0" fontId="40" fillId="43" borderId="19" xfId="0" applyFont="1" applyFill="1" applyBorder="1" applyAlignment="1">
      <alignment/>
    </xf>
    <xf numFmtId="0" fontId="40" fillId="43" borderId="63" xfId="0" applyFont="1" applyFill="1" applyBorder="1" applyAlignment="1">
      <alignment/>
    </xf>
    <xf numFmtId="0" fontId="0" fillId="0" borderId="0" xfId="0" applyAlignment="1">
      <alignment/>
    </xf>
    <xf numFmtId="4" fontId="5" fillId="0" borderId="0" xfId="94" applyNumberFormat="1" applyFont="1" applyAlignment="1">
      <alignment horizontal="right" wrapText="1"/>
      <protection/>
    </xf>
    <xf numFmtId="4" fontId="2" fillId="0" borderId="0" xfId="94" applyNumberFormat="1" applyFont="1" applyAlignment="1">
      <alignment horizontal="right" wrapText="1"/>
      <protection/>
    </xf>
    <xf numFmtId="165" fontId="6" fillId="0" borderId="0" xfId="0" applyNumberFormat="1" applyFont="1" applyAlignment="1" applyProtection="1">
      <alignment horizontal="right"/>
      <protection/>
    </xf>
    <xf numFmtId="0" fontId="6" fillId="0" borderId="0" xfId="0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32" fillId="0" borderId="0" xfId="0" applyFont="1" applyAlignment="1" applyProtection="1">
      <alignment horizontal="left"/>
      <protection/>
    </xf>
    <xf numFmtId="0" fontId="32" fillId="0" borderId="0" xfId="0" applyFont="1" applyAlignment="1" applyProtection="1">
      <alignment horizontal="left"/>
      <protection locked="0"/>
    </xf>
    <xf numFmtId="0" fontId="32" fillId="0" borderId="0" xfId="0" applyFont="1" applyAlignment="1">
      <alignment/>
    </xf>
    <xf numFmtId="0" fontId="29" fillId="0" borderId="0" xfId="0" applyFont="1" applyBorder="1" applyAlignment="1">
      <alignment/>
    </xf>
    <xf numFmtId="4" fontId="29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77" applyFont="1" applyAlignment="1" applyProtection="1">
      <alignment horizontal="center"/>
      <protection/>
    </xf>
    <xf numFmtId="0" fontId="6" fillId="0" borderId="0" xfId="77" applyFont="1" applyFill="1" applyAlignment="1" applyProtection="1">
      <alignment horizontal="center"/>
      <protection/>
    </xf>
    <xf numFmtId="49" fontId="28" fillId="0" borderId="0" xfId="0" applyNumberFormat="1" applyFont="1" applyBorder="1" applyAlignment="1">
      <alignment horizontal="center"/>
    </xf>
    <xf numFmtId="0" fontId="29" fillId="0" borderId="0" xfId="0" applyFont="1" applyFill="1" applyAlignment="1" applyProtection="1">
      <alignment horizontal="center"/>
      <protection/>
    </xf>
    <xf numFmtId="49" fontId="6" fillId="0" borderId="0" xfId="0" applyNumberFormat="1" applyFont="1" applyAlignment="1">
      <alignment horizontal="center"/>
    </xf>
    <xf numFmtId="0" fontId="5" fillId="0" borderId="19" xfId="0" applyFont="1" applyBorder="1" applyAlignment="1" applyProtection="1">
      <alignment horizontal="center"/>
      <protection/>
    </xf>
    <xf numFmtId="49" fontId="28" fillId="0" borderId="0" xfId="0" applyNumberFormat="1" applyFont="1" applyAlignment="1">
      <alignment horizontal="center"/>
    </xf>
    <xf numFmtId="49" fontId="29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4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2" fillId="0" borderId="0" xfId="94" applyNumberFormat="1" applyFont="1" applyBorder="1" applyAlignment="1">
      <alignment horizontal="right"/>
      <protection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/>
    </xf>
    <xf numFmtId="0" fontId="42" fillId="0" borderId="0" xfId="0" applyFont="1" applyAlignment="1" applyProtection="1">
      <alignment horizontal="left"/>
      <protection/>
    </xf>
    <xf numFmtId="4" fontId="2" fillId="0" borderId="0" xfId="94" applyNumberFormat="1" applyFont="1" applyBorder="1" applyAlignment="1">
      <alignment horizontal="right" wrapText="1"/>
      <protection/>
    </xf>
    <xf numFmtId="0" fontId="5" fillId="0" borderId="0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2" fontId="2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 applyProtection="1">
      <alignment horizontal="right"/>
      <protection/>
    </xf>
    <xf numFmtId="2" fontId="62" fillId="0" borderId="0" xfId="0" applyNumberFormat="1" applyFont="1" applyBorder="1" applyAlignment="1">
      <alignment horizontal="right"/>
    </xf>
    <xf numFmtId="2" fontId="6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4" fontId="63" fillId="0" borderId="0" xfId="0" applyNumberFormat="1" applyFont="1" applyBorder="1" applyAlignment="1" applyProtection="1">
      <alignment horizontal="right"/>
      <protection/>
    </xf>
    <xf numFmtId="49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94" applyFont="1" applyFill="1" applyBorder="1">
      <alignment/>
      <protection/>
    </xf>
    <xf numFmtId="0" fontId="2" fillId="0" borderId="0" xfId="94" applyFont="1" applyBorder="1">
      <alignment/>
      <protection/>
    </xf>
    <xf numFmtId="0" fontId="2" fillId="0" borderId="0" xfId="94" applyFont="1" applyBorder="1" applyAlignment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 applyProtection="1">
      <alignment/>
      <protection locked="0"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33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4" fontId="5" fillId="0" borderId="0" xfId="94" applyNumberFormat="1" applyFont="1" applyBorder="1" applyAlignment="1">
      <alignment horizontal="right"/>
      <protection/>
    </xf>
    <xf numFmtId="0" fontId="29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 applyProtection="1">
      <alignment horizontal="right"/>
      <protection/>
    </xf>
    <xf numFmtId="4" fontId="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 horizontal="right"/>
      <protection/>
    </xf>
    <xf numFmtId="2" fontId="2" fillId="0" borderId="0" xfId="83" applyNumberFormat="1" applyFont="1" applyBorder="1" applyAlignment="1">
      <alignment horizontal="right"/>
      <protection/>
    </xf>
    <xf numFmtId="0" fontId="2" fillId="0" borderId="0" xfId="83" applyFont="1" applyBorder="1" applyAlignment="1" applyProtection="1">
      <alignment horizontal="left"/>
      <protection/>
    </xf>
    <xf numFmtId="168" fontId="2" fillId="0" borderId="0" xfId="0" applyNumberFormat="1" applyFont="1" applyFill="1" applyBorder="1" applyAlignment="1">
      <alignment horizontal="right"/>
    </xf>
    <xf numFmtId="2" fontId="2" fillId="0" borderId="0" xfId="83" applyNumberFormat="1" applyFont="1" applyBorder="1" applyAlignment="1" applyProtection="1">
      <alignment horizontal="right"/>
      <protection/>
    </xf>
    <xf numFmtId="2" fontId="2" fillId="0" borderId="0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0" xfId="83" applyNumberFormat="1" applyFont="1" applyBorder="1" applyAlignment="1" applyProtection="1">
      <alignment horizontal="left"/>
      <protection/>
    </xf>
    <xf numFmtId="0" fontId="0" fillId="0" borderId="0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2" fontId="2" fillId="0" borderId="19" xfId="0" applyNumberFormat="1" applyFont="1" applyBorder="1" applyAlignment="1">
      <alignment horizontal="right"/>
    </xf>
    <xf numFmtId="4" fontId="5" fillId="0" borderId="19" xfId="0" applyNumberFormat="1" applyFont="1" applyFill="1" applyBorder="1" applyAlignment="1">
      <alignment horizontal="right"/>
    </xf>
    <xf numFmtId="0" fontId="2" fillId="0" borderId="19" xfId="0" applyFont="1" applyFill="1" applyBorder="1" applyAlignment="1" applyProtection="1">
      <alignment horizontal="center" wrapText="1"/>
      <protection locked="0"/>
    </xf>
    <xf numFmtId="0" fontId="2" fillId="0" borderId="19" xfId="0" applyFont="1" applyFill="1" applyBorder="1" applyAlignment="1">
      <alignment horizontal="left"/>
    </xf>
    <xf numFmtId="0" fontId="2" fillId="0" borderId="47" xfId="0" applyFont="1" applyBorder="1" applyAlignment="1" applyProtection="1">
      <alignment horizontal="left"/>
      <protection/>
    </xf>
    <xf numFmtId="0" fontId="2" fillId="0" borderId="19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left"/>
    </xf>
    <xf numFmtId="2" fontId="2" fillId="0" borderId="0" xfId="84" applyNumberFormat="1" applyFont="1" applyAlignment="1">
      <alignment horizontal="right"/>
      <protection/>
    </xf>
    <xf numFmtId="2" fontId="2" fillId="0" borderId="0" xfId="85" applyNumberFormat="1" applyFont="1" applyAlignment="1">
      <alignment horizontal="right"/>
      <protection/>
    </xf>
    <xf numFmtId="2" fontId="2" fillId="0" borderId="0" xfId="75" applyNumberFormat="1" applyFont="1" applyAlignment="1" applyProtection="1">
      <alignment horizontal="right"/>
      <protection/>
    </xf>
    <xf numFmtId="0" fontId="2" fillId="0" borderId="0" xfId="0" applyFont="1" applyFill="1" applyBorder="1" applyAlignment="1">
      <alignment horizontal="left" vertical="top"/>
    </xf>
    <xf numFmtId="4" fontId="0" fillId="0" borderId="0" xfId="0" applyNumberFormat="1" applyAlignment="1">
      <alignment/>
    </xf>
    <xf numFmtId="169" fontId="35" fillId="0" borderId="70" xfId="0" applyNumberFormat="1" applyFont="1" applyBorder="1" applyAlignment="1">
      <alignment horizontal="right" indent="2"/>
    </xf>
    <xf numFmtId="169" fontId="35" fillId="0" borderId="56" xfId="0" applyNumberFormat="1" applyFont="1" applyBorder="1" applyAlignment="1">
      <alignment horizontal="right" indent="2"/>
    </xf>
    <xf numFmtId="169" fontId="36" fillId="43" borderId="71" xfId="0" applyNumberFormat="1" applyFont="1" applyFill="1" applyBorder="1" applyAlignment="1">
      <alignment horizontal="right" indent="2"/>
    </xf>
    <xf numFmtId="169" fontId="36" fillId="43" borderId="48" xfId="0" applyNumberFormat="1" applyFont="1" applyFill="1" applyBorder="1" applyAlignment="1">
      <alignment horizontal="right" indent="2"/>
    </xf>
    <xf numFmtId="0" fontId="38" fillId="0" borderId="45" xfId="0" applyFont="1" applyBorder="1" applyAlignment="1">
      <alignment horizontal="center"/>
    </xf>
    <xf numFmtId="0" fontId="35" fillId="0" borderId="47" xfId="0" applyFont="1" applyBorder="1" applyAlignment="1">
      <alignment horizontal="center" shrinkToFit="1"/>
    </xf>
    <xf numFmtId="0" fontId="35" fillId="0" borderId="63" xfId="0" applyFont="1" applyBorder="1" applyAlignment="1">
      <alignment horizontal="center" shrinkToFit="1"/>
    </xf>
    <xf numFmtId="0" fontId="38" fillId="0" borderId="45" xfId="0" applyFont="1" applyBorder="1" applyAlignment="1">
      <alignment horizontal="left"/>
    </xf>
    <xf numFmtId="0" fontId="38" fillId="0" borderId="70" xfId="0" applyFont="1" applyBorder="1" applyAlignment="1">
      <alignment horizontal="left"/>
    </xf>
    <xf numFmtId="0" fontId="39" fillId="43" borderId="64" xfId="0" applyFont="1" applyFill="1" applyBorder="1" applyAlignment="1">
      <alignment horizontal="left"/>
    </xf>
    <xf numFmtId="0" fontId="0" fillId="0" borderId="37" xfId="0" applyBorder="1" applyAlignment="1">
      <alignment/>
    </xf>
    <xf numFmtId="0" fontId="0" fillId="0" borderId="40" xfId="0" applyBorder="1" applyAlignment="1">
      <alignment/>
    </xf>
    <xf numFmtId="0" fontId="35" fillId="0" borderId="72" xfId="87" applyFont="1" applyBorder="1" applyAlignment="1">
      <alignment horizontal="center"/>
      <protection/>
    </xf>
    <xf numFmtId="0" fontId="35" fillId="0" borderId="73" xfId="87" applyFont="1" applyBorder="1" applyAlignment="1">
      <alignment horizontal="center"/>
      <protection/>
    </xf>
    <xf numFmtId="0" fontId="35" fillId="0" borderId="74" xfId="87" applyFont="1" applyBorder="1" applyAlignment="1">
      <alignment horizontal="center"/>
      <protection/>
    </xf>
    <xf numFmtId="0" fontId="35" fillId="0" borderId="75" xfId="87" applyFont="1" applyBorder="1" applyAlignment="1">
      <alignment horizontal="center"/>
      <protection/>
    </xf>
    <xf numFmtId="0" fontId="35" fillId="0" borderId="76" xfId="87" applyFont="1" applyBorder="1" applyAlignment="1">
      <alignment horizontal="left"/>
      <protection/>
    </xf>
    <xf numFmtId="0" fontId="35" fillId="0" borderId="24" xfId="87" applyFont="1" applyBorder="1" applyAlignment="1">
      <alignment horizontal="left"/>
      <protection/>
    </xf>
    <xf numFmtId="0" fontId="35" fillId="0" borderId="77" xfId="87" applyFont="1" applyBorder="1" applyAlignment="1">
      <alignment horizontal="left"/>
      <protection/>
    </xf>
    <xf numFmtId="3" fontId="36" fillId="43" borderId="19" xfId="0" applyNumberFormat="1" applyFont="1" applyFill="1" applyBorder="1" applyAlignment="1">
      <alignment horizontal="right"/>
    </xf>
    <xf numFmtId="3" fontId="36" fillId="43" borderId="48" xfId="0" applyNumberFormat="1" applyFont="1" applyFill="1" applyBorder="1" applyAlignment="1">
      <alignment horizontal="right"/>
    </xf>
  </cellXfs>
  <cellStyles count="105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Čárka 2" xfId="54"/>
    <cellStyle name="Comma [0]" xfId="55"/>
    <cellStyle name="čárky_Rozpocet_PRAHA2" xfId="56"/>
    <cellStyle name="Chybně" xfId="57"/>
    <cellStyle name="Chybně 2" xfId="58"/>
    <cellStyle name="Kontrolní buňka" xfId="59"/>
    <cellStyle name="Kontrolní buňka 2" xfId="60"/>
    <cellStyle name="Currency" xfId="61"/>
    <cellStyle name="Currency [0]" xfId="62"/>
    <cellStyle name="Nadpis 1" xfId="63"/>
    <cellStyle name="Nadpis 1 2" xfId="64"/>
    <cellStyle name="Nadpis 2" xfId="65"/>
    <cellStyle name="Nadpis 2 2" xfId="66"/>
    <cellStyle name="Nadpis 3" xfId="67"/>
    <cellStyle name="Nadpis 3 2" xfId="68"/>
    <cellStyle name="Nadpis 4" xfId="69"/>
    <cellStyle name="Nadpis 4 2" xfId="70"/>
    <cellStyle name="Název" xfId="71"/>
    <cellStyle name="Název 2" xfId="72"/>
    <cellStyle name="Neutrální" xfId="73"/>
    <cellStyle name="Neutrální 2" xfId="74"/>
    <cellStyle name="Normální 10" xfId="75"/>
    <cellStyle name="Normální 11" xfId="76"/>
    <cellStyle name="normální 2" xfId="77"/>
    <cellStyle name="normální 3" xfId="78"/>
    <cellStyle name="normální 4" xfId="79"/>
    <cellStyle name="normální 5" xfId="80"/>
    <cellStyle name="normální 5 2" xfId="81"/>
    <cellStyle name="normální 5 3" xfId="82"/>
    <cellStyle name="normální 6" xfId="83"/>
    <cellStyle name="Normální 7" xfId="84"/>
    <cellStyle name="Normální 8" xfId="85"/>
    <cellStyle name="Normální 9" xfId="86"/>
    <cellStyle name="normální_POL.XLS" xfId="87"/>
    <cellStyle name="normální_Rozpocet_PRAHA2" xfId="88"/>
    <cellStyle name="Poznámka" xfId="89"/>
    <cellStyle name="Poznámka 2" xfId="90"/>
    <cellStyle name="Percent" xfId="91"/>
    <cellStyle name="Propojená buňka" xfId="92"/>
    <cellStyle name="Propojená buňka 2" xfId="93"/>
    <cellStyle name="rozpočet" xfId="94"/>
    <cellStyle name="Správně" xfId="95"/>
    <cellStyle name="Správně 2" xfId="96"/>
    <cellStyle name="Text upozornění" xfId="97"/>
    <cellStyle name="Text upozornění 2" xfId="98"/>
    <cellStyle name="Vstup" xfId="99"/>
    <cellStyle name="Vstup 2" xfId="100"/>
    <cellStyle name="Výpočet" xfId="101"/>
    <cellStyle name="Výpočet 2" xfId="102"/>
    <cellStyle name="Výstup" xfId="103"/>
    <cellStyle name="Výstup 2" xfId="104"/>
    <cellStyle name="Vysvětlující text" xfId="105"/>
    <cellStyle name="Vysvětlující text 2" xfId="106"/>
    <cellStyle name="Zvýraznění 1" xfId="107"/>
    <cellStyle name="Zvýraznění 1 2" xfId="108"/>
    <cellStyle name="Zvýraznění 2" xfId="109"/>
    <cellStyle name="Zvýraznění 2 2" xfId="110"/>
    <cellStyle name="Zvýraznění 3" xfId="111"/>
    <cellStyle name="Zvýraznění 3 2" xfId="112"/>
    <cellStyle name="Zvýraznění 4" xfId="113"/>
    <cellStyle name="Zvýraznění 4 2" xfId="114"/>
    <cellStyle name="Zvýraznění 5" xfId="115"/>
    <cellStyle name="Zvýraznění 5 2" xfId="116"/>
    <cellStyle name="Zvýraznění 6" xfId="117"/>
    <cellStyle name="Zvýraznění 6 2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_156%20FN%20Plzen_Heliport\kryc&#237;%20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0001</v>
          </cell>
          <cell r="C5" t="str">
            <v>Zlín, centrum polymerních systémů</v>
          </cell>
        </row>
        <row r="7">
          <cell r="A7" t="str">
            <v>2011/018</v>
          </cell>
          <cell r="C7" t="str">
            <v>Zlín, centrum polymerních systémů</v>
          </cell>
        </row>
      </sheetData>
      <sheetData sheetId="1">
        <row r="26">
          <cell r="G26">
            <v>0</v>
          </cell>
        </row>
        <row r="31">
          <cell r="A31" t="str">
            <v>Ztížené výrobní podmínky</v>
          </cell>
          <cell r="I31">
            <v>0</v>
          </cell>
        </row>
        <row r="32">
          <cell r="A32" t="str">
            <v>Oborová přirážka</v>
          </cell>
          <cell r="I32">
            <v>0</v>
          </cell>
        </row>
        <row r="33">
          <cell r="A33" t="str">
            <v>Přesun stavebních kapacit</v>
          </cell>
          <cell r="I33">
            <v>0</v>
          </cell>
        </row>
        <row r="34">
          <cell r="A34" t="str">
            <v>Mimostaveništní doprava</v>
          </cell>
          <cell r="I34">
            <v>0</v>
          </cell>
        </row>
        <row r="35">
          <cell r="A35" t="str">
            <v>Zařízení staveniště</v>
          </cell>
          <cell r="I35">
            <v>0</v>
          </cell>
        </row>
        <row r="36">
          <cell r="A36" t="str">
            <v>Provoz investora</v>
          </cell>
          <cell r="I36">
            <v>0</v>
          </cell>
        </row>
        <row r="37">
          <cell r="A37" t="str">
            <v>Kompletační činnost (IČD)</v>
          </cell>
          <cell r="I37">
            <v>0</v>
          </cell>
        </row>
        <row r="39">
          <cell r="H39">
            <v>0</v>
          </cell>
        </row>
      </sheetData>
      <sheetData sheetId="2">
        <row r="244">
          <cell r="BA244">
            <v>0</v>
          </cell>
          <cell r="BB2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view="pageLayout" workbookViewId="0" topLeftCell="A1">
      <selection activeCell="G36" sqref="G36"/>
    </sheetView>
  </sheetViews>
  <sheetFormatPr defaultColWidth="8.796875" defaultRowHeight="15"/>
  <sheetData>
    <row r="1" spans="1:7" ht="18.75" thickBot="1">
      <c r="A1" s="271" t="s">
        <v>517</v>
      </c>
      <c r="B1" s="272"/>
      <c r="C1" s="272"/>
      <c r="D1" s="272"/>
      <c r="E1" s="272"/>
      <c r="F1" s="272"/>
      <c r="G1" s="272"/>
    </row>
    <row r="2" spans="1:7" ht="15">
      <c r="A2" s="273" t="s">
        <v>259</v>
      </c>
      <c r="B2" s="274"/>
      <c r="C2" s="466"/>
      <c r="D2" s="467"/>
      <c r="E2" s="467"/>
      <c r="F2" s="468"/>
      <c r="G2" s="275"/>
    </row>
    <row r="3" spans="1:7" ht="15">
      <c r="A3" s="281" t="s">
        <v>260</v>
      </c>
      <c r="B3" s="277"/>
      <c r="C3" s="278" t="s">
        <v>261</v>
      </c>
      <c r="D3" s="278"/>
      <c r="E3" s="277"/>
      <c r="F3" s="279" t="s">
        <v>262</v>
      </c>
      <c r="G3" s="282"/>
    </row>
    <row r="4" spans="1:7" ht="15">
      <c r="A4" s="283"/>
      <c r="B4" s="284"/>
      <c r="C4" s="285" t="s">
        <v>466</v>
      </c>
      <c r="D4" s="286"/>
      <c r="E4" s="287"/>
      <c r="F4" s="279" t="s">
        <v>263</v>
      </c>
      <c r="G4" s="280"/>
    </row>
    <row r="5" spans="1:7" ht="15">
      <c r="A5" s="281" t="s">
        <v>264</v>
      </c>
      <c r="B5" s="277"/>
      <c r="C5" s="278" t="s">
        <v>265</v>
      </c>
      <c r="D5" s="278"/>
      <c r="E5" s="277"/>
      <c r="F5" s="288" t="s">
        <v>266</v>
      </c>
      <c r="G5" s="289"/>
    </row>
    <row r="6" spans="1:7" ht="15">
      <c r="A6" s="290"/>
      <c r="B6" s="291"/>
      <c r="C6" s="292" t="s">
        <v>467</v>
      </c>
      <c r="D6" s="293"/>
      <c r="E6" s="293"/>
      <c r="F6" s="294" t="s">
        <v>267</v>
      </c>
      <c r="G6" s="289">
        <f>IF(PocetMJ=0,,ROUND((F29+F31)/PocetMJ,1))</f>
        <v>0</v>
      </c>
    </row>
    <row r="7" spans="1:7" ht="15">
      <c r="A7" s="295" t="s">
        <v>268</v>
      </c>
      <c r="B7" s="279"/>
      <c r="C7" s="464" t="s">
        <v>324</v>
      </c>
      <c r="D7" s="464"/>
      <c r="E7" s="465"/>
      <c r="F7" s="296" t="s">
        <v>269</v>
      </c>
      <c r="G7" s="297"/>
    </row>
    <row r="8" spans="1:7" ht="15">
      <c r="A8" s="295" t="s">
        <v>270</v>
      </c>
      <c r="B8" s="279"/>
      <c r="C8" s="464"/>
      <c r="D8" s="464"/>
      <c r="E8" s="465"/>
      <c r="F8" s="279"/>
      <c r="G8" s="298"/>
    </row>
    <row r="9" spans="1:7" ht="15">
      <c r="A9" s="295" t="s">
        <v>271</v>
      </c>
      <c r="B9" s="279"/>
      <c r="C9" s="464" t="s">
        <v>468</v>
      </c>
      <c r="D9" s="464"/>
      <c r="E9" s="464"/>
      <c r="F9" s="299"/>
      <c r="G9" s="300"/>
    </row>
    <row r="10" spans="1:7" ht="15">
      <c r="A10" s="295" t="s">
        <v>272</v>
      </c>
      <c r="B10" s="279"/>
      <c r="C10" s="464"/>
      <c r="D10" s="464"/>
      <c r="E10" s="464"/>
      <c r="F10" s="301" t="s">
        <v>273</v>
      </c>
      <c r="G10" s="302"/>
    </row>
    <row r="11" spans="1:7" ht="15">
      <c r="A11" s="303" t="s">
        <v>274</v>
      </c>
      <c r="B11" s="277"/>
      <c r="C11" s="461"/>
      <c r="D11" s="461"/>
      <c r="E11" s="461"/>
      <c r="F11" s="304" t="s">
        <v>275</v>
      </c>
      <c r="G11" s="305"/>
    </row>
    <row r="12" spans="1:7" ht="18.75" thickBot="1">
      <c r="A12" s="306" t="s">
        <v>276</v>
      </c>
      <c r="B12" s="307"/>
      <c r="C12" s="307"/>
      <c r="D12" s="307"/>
      <c r="E12" s="308"/>
      <c r="F12" s="308"/>
      <c r="G12" s="309"/>
    </row>
    <row r="13" spans="1:7" ht="15.75" thickBot="1">
      <c r="A13" s="310" t="s">
        <v>277</v>
      </c>
      <c r="B13" s="311"/>
      <c r="C13" s="312"/>
      <c r="D13" s="313" t="s">
        <v>278</v>
      </c>
      <c r="E13" s="314"/>
      <c r="F13" s="314"/>
      <c r="G13" s="312"/>
    </row>
    <row r="14" spans="1:7" ht="15">
      <c r="A14" s="315"/>
      <c r="B14" s="258" t="s">
        <v>279</v>
      </c>
      <c r="C14" s="316">
        <f>Rekapitulace!E33</f>
        <v>0</v>
      </c>
      <c r="D14" s="317" t="str">
        <f>'[1]Rekapitulace'!A31</f>
        <v>Ztížené výrobní podmínky</v>
      </c>
      <c r="E14" s="318"/>
      <c r="F14" s="319"/>
      <c r="G14" s="316">
        <f>'[1]Rekapitulace'!I31</f>
        <v>0</v>
      </c>
    </row>
    <row r="15" spans="1:7" ht="15">
      <c r="A15" s="315" t="s">
        <v>280</v>
      </c>
      <c r="B15" s="258" t="s">
        <v>281</v>
      </c>
      <c r="C15" s="316">
        <f>Rekapitulace!F33</f>
        <v>0</v>
      </c>
      <c r="D15" s="276" t="str">
        <f>'[1]Rekapitulace'!A32</f>
        <v>Oborová přirážka</v>
      </c>
      <c r="E15" s="320"/>
      <c r="F15" s="321"/>
      <c r="G15" s="316">
        <f>'[1]Rekapitulace'!I32</f>
        <v>0</v>
      </c>
    </row>
    <row r="16" spans="1:7" ht="15">
      <c r="A16" s="315" t="s">
        <v>282</v>
      </c>
      <c r="B16" s="258" t="s">
        <v>283</v>
      </c>
      <c r="C16" s="316">
        <f>Rekapitulace!H33</f>
        <v>226509.4</v>
      </c>
      <c r="D16" s="276" t="str">
        <f>'[1]Rekapitulace'!A33</f>
        <v>Přesun stavebních kapacit</v>
      </c>
      <c r="E16" s="320"/>
      <c r="F16" s="321"/>
      <c r="G16" s="316">
        <f>'[1]Rekapitulace'!I33</f>
        <v>0</v>
      </c>
    </row>
    <row r="17" spans="1:7" ht="15">
      <c r="A17" s="322" t="s">
        <v>284</v>
      </c>
      <c r="B17" s="323" t="s">
        <v>285</v>
      </c>
      <c r="C17" s="316">
        <f>Rekapitulace!G33</f>
        <v>1774017.097</v>
      </c>
      <c r="D17" s="276" t="str">
        <f>'[1]Rekapitulace'!A34</f>
        <v>Mimostaveništní doprava</v>
      </c>
      <c r="E17" s="320"/>
      <c r="F17" s="321"/>
      <c r="G17" s="316">
        <f>'[1]Rekapitulace'!I34</f>
        <v>0</v>
      </c>
    </row>
    <row r="18" spans="1:7" ht="15">
      <c r="A18" s="257" t="s">
        <v>286</v>
      </c>
      <c r="B18" s="258"/>
      <c r="C18" s="316">
        <f>SUM(C14:C17)</f>
        <v>2000526.497</v>
      </c>
      <c r="D18" s="276" t="str">
        <f>'[1]Rekapitulace'!A35</f>
        <v>Zařízení staveniště</v>
      </c>
      <c r="E18" s="320"/>
      <c r="F18" s="321"/>
      <c r="G18" s="316">
        <f>'[1]Rekapitulace'!I35</f>
        <v>0</v>
      </c>
    </row>
    <row r="19" spans="1:7" ht="15">
      <c r="A19" s="257"/>
      <c r="B19" s="258"/>
      <c r="C19" s="316"/>
      <c r="D19" s="276" t="str">
        <f>'[1]Rekapitulace'!A36</f>
        <v>Provoz investora</v>
      </c>
      <c r="E19" s="320"/>
      <c r="F19" s="321"/>
      <c r="G19" s="316">
        <f>'[1]Rekapitulace'!I36</f>
        <v>0</v>
      </c>
    </row>
    <row r="20" spans="1:7" ht="15">
      <c r="A20" s="257" t="s">
        <v>244</v>
      </c>
      <c r="B20" s="258"/>
      <c r="C20" s="316">
        <f>HZS</f>
        <v>50600</v>
      </c>
      <c r="D20" s="276" t="str">
        <f>'[1]Rekapitulace'!A37</f>
        <v>Kompletační činnost (IČD)</v>
      </c>
      <c r="E20" s="320"/>
      <c r="F20" s="321"/>
      <c r="G20" s="316">
        <f>'[1]Rekapitulace'!I37</f>
        <v>0</v>
      </c>
    </row>
    <row r="21" spans="1:7" ht="15">
      <c r="A21" s="324" t="s">
        <v>287</v>
      </c>
      <c r="B21" s="226"/>
      <c r="C21" s="316">
        <f>C18+C20</f>
        <v>2051126.497</v>
      </c>
      <c r="D21" s="276" t="s">
        <v>288</v>
      </c>
      <c r="E21" s="320"/>
      <c r="F21" s="321"/>
      <c r="G21" s="316">
        <f>G22-SUM(G14:G20)</f>
        <v>0</v>
      </c>
    </row>
    <row r="22" spans="1:7" ht="15.75" thickBot="1">
      <c r="A22" s="462" t="s">
        <v>289</v>
      </c>
      <c r="B22" s="463"/>
      <c r="C22" s="325">
        <f>C21+G22</f>
        <v>2051126.497</v>
      </c>
      <c r="D22" s="326" t="s">
        <v>290</v>
      </c>
      <c r="E22" s="327"/>
      <c r="F22" s="328"/>
      <c r="G22" s="316">
        <f>VRN</f>
        <v>0</v>
      </c>
    </row>
    <row r="23" spans="1:7" ht="15">
      <c r="A23" s="249" t="s">
        <v>291</v>
      </c>
      <c r="B23" s="250"/>
      <c r="C23" s="329"/>
      <c r="D23" s="250" t="s">
        <v>292</v>
      </c>
      <c r="E23" s="250"/>
      <c r="F23" s="330" t="s">
        <v>293</v>
      </c>
      <c r="G23" s="331"/>
    </row>
    <row r="24" spans="1:7" ht="15">
      <c r="A24" s="324" t="s">
        <v>294</v>
      </c>
      <c r="B24" s="226"/>
      <c r="C24" s="332"/>
      <c r="D24" s="226" t="s">
        <v>294</v>
      </c>
      <c r="E24" s="225"/>
      <c r="F24" s="333" t="s">
        <v>294</v>
      </c>
      <c r="G24" s="334"/>
    </row>
    <row r="25" spans="1:7" ht="15">
      <c r="A25" s="324" t="s">
        <v>295</v>
      </c>
      <c r="B25" s="335"/>
      <c r="C25" s="332"/>
      <c r="D25" s="226" t="s">
        <v>295</v>
      </c>
      <c r="E25" s="225"/>
      <c r="F25" s="333" t="s">
        <v>295</v>
      </c>
      <c r="G25" s="334"/>
    </row>
    <row r="26" spans="1:7" ht="15">
      <c r="A26" s="324"/>
      <c r="B26" s="336"/>
      <c r="C26" s="332"/>
      <c r="D26" s="226"/>
      <c r="E26" s="225"/>
      <c r="F26" s="333"/>
      <c r="G26" s="334"/>
    </row>
    <row r="27" spans="1:7" ht="15">
      <c r="A27" s="324" t="s">
        <v>296</v>
      </c>
      <c r="B27" s="226"/>
      <c r="C27" s="332"/>
      <c r="D27" s="333" t="s">
        <v>297</v>
      </c>
      <c r="E27" s="332"/>
      <c r="F27" s="337" t="s">
        <v>297</v>
      </c>
      <c r="G27" s="334"/>
    </row>
    <row r="28" spans="1:7" ht="15">
      <c r="A28" s="324"/>
      <c r="B28" s="226"/>
      <c r="C28" s="338"/>
      <c r="D28" s="339"/>
      <c r="E28" s="338"/>
      <c r="F28" s="226"/>
      <c r="G28" s="334"/>
    </row>
    <row r="29" spans="1:7" ht="15">
      <c r="A29" s="340" t="s">
        <v>298</v>
      </c>
      <c r="B29" s="341"/>
      <c r="C29" s="342">
        <v>21</v>
      </c>
      <c r="D29" s="341" t="s">
        <v>299</v>
      </c>
      <c r="E29" s="343"/>
      <c r="F29" s="457">
        <f>C22-F31</f>
        <v>2051126.497</v>
      </c>
      <c r="G29" s="458"/>
    </row>
    <row r="30" spans="1:7" ht="15">
      <c r="A30" s="340" t="s">
        <v>300</v>
      </c>
      <c r="B30" s="341"/>
      <c r="C30" s="342">
        <v>21</v>
      </c>
      <c r="D30" s="341" t="s">
        <v>301</v>
      </c>
      <c r="E30" s="343"/>
      <c r="F30" s="457">
        <f>ROUND(PRODUCT(F29,C30/100),0)</f>
        <v>430737</v>
      </c>
      <c r="G30" s="458"/>
    </row>
    <row r="31" spans="1:7" ht="15">
      <c r="A31" s="340" t="s">
        <v>298</v>
      </c>
      <c r="B31" s="341"/>
      <c r="C31" s="342">
        <v>0</v>
      </c>
      <c r="D31" s="341" t="s">
        <v>301</v>
      </c>
      <c r="E31" s="343"/>
      <c r="F31" s="457">
        <v>0</v>
      </c>
      <c r="G31" s="458"/>
    </row>
    <row r="32" spans="1:7" ht="15">
      <c r="A32" s="340" t="s">
        <v>300</v>
      </c>
      <c r="B32" s="344"/>
      <c r="C32" s="345">
        <f>SazbaDPH2</f>
        <v>0</v>
      </c>
      <c r="D32" s="341" t="s">
        <v>301</v>
      </c>
      <c r="E32" s="321"/>
      <c r="F32" s="457">
        <f>ROUND(PRODUCT(F31,C32/100),0)</f>
        <v>0</v>
      </c>
      <c r="G32" s="458"/>
    </row>
    <row r="33" spans="1:7" ht="16.5" thickBot="1">
      <c r="A33" s="346" t="s">
        <v>302</v>
      </c>
      <c r="B33" s="347"/>
      <c r="C33" s="347"/>
      <c r="D33" s="347"/>
      <c r="E33" s="348"/>
      <c r="F33" s="459">
        <f>ROUND(SUM(F29:F32),0)</f>
        <v>2481863</v>
      </c>
      <c r="G33" s="460"/>
    </row>
    <row r="35" spans="1:7" ht="15">
      <c r="A35" s="324" t="s">
        <v>303</v>
      </c>
      <c r="B35" s="349"/>
      <c r="C35" s="349"/>
      <c r="D35" s="349"/>
      <c r="E35" s="349"/>
      <c r="F35" s="349"/>
      <c r="G35" s="349"/>
    </row>
  </sheetData>
  <sheetProtection/>
  <mergeCells count="12">
    <mergeCell ref="C7:E7"/>
    <mergeCell ref="C8:E8"/>
    <mergeCell ref="C9:E9"/>
    <mergeCell ref="C10:E10"/>
    <mergeCell ref="C2:F2"/>
    <mergeCell ref="F31:G31"/>
    <mergeCell ref="F32:G32"/>
    <mergeCell ref="F33:G33"/>
    <mergeCell ref="C11:E11"/>
    <mergeCell ref="A22:B22"/>
    <mergeCell ref="F29:G29"/>
    <mergeCell ref="F30:G3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A1:P104"/>
  <sheetViews>
    <sheetView zoomScale="106" zoomScaleNormal="106" zoomScalePageLayoutView="0" workbookViewId="0" topLeftCell="A1">
      <selection activeCell="K39" sqref="K39:L39"/>
    </sheetView>
  </sheetViews>
  <sheetFormatPr defaultColWidth="8.796875" defaultRowHeight="15"/>
  <cols>
    <col min="1" max="1" width="4.69921875" style="384" customWidth="1"/>
    <col min="2" max="2" width="12.19921875" style="125" customWidth="1"/>
    <col min="3" max="3" width="16.09765625" style="0" customWidth="1"/>
    <col min="7" max="7" width="6.3984375" style="0" customWidth="1"/>
    <col min="8" max="8" width="3.8984375" style="0" customWidth="1"/>
    <col min="9" max="10" width="8.09765625" style="0" customWidth="1"/>
    <col min="11" max="12" width="11" style="0" bestFit="1" customWidth="1"/>
    <col min="13" max="13" width="20.19921875" style="0" customWidth="1"/>
  </cols>
  <sheetData>
    <row r="1" spans="1:12" ht="15">
      <c r="A1" s="422"/>
      <c r="B1" s="423"/>
      <c r="C1" s="64"/>
      <c r="D1" s="64"/>
      <c r="E1" s="65"/>
      <c r="F1" s="64"/>
      <c r="G1" s="424"/>
      <c r="H1" s="64"/>
      <c r="I1" s="425"/>
      <c r="J1" s="425"/>
      <c r="K1" s="426"/>
      <c r="L1" s="426"/>
    </row>
    <row r="2" spans="1:12" ht="20.25">
      <c r="A2" s="422"/>
      <c r="B2" s="423"/>
      <c r="C2" s="427"/>
      <c r="D2" s="134" t="s">
        <v>436</v>
      </c>
      <c r="E2" s="135"/>
      <c r="F2" s="427"/>
      <c r="G2" s="100"/>
      <c r="H2" s="136"/>
      <c r="I2" s="138"/>
      <c r="J2" s="138"/>
      <c r="K2" s="138"/>
      <c r="L2" s="138"/>
    </row>
    <row r="3" spans="1:12" ht="15">
      <c r="A3" s="422"/>
      <c r="B3" s="423"/>
      <c r="C3" s="136"/>
      <c r="D3" s="136"/>
      <c r="E3" s="136"/>
      <c r="F3" s="136"/>
      <c r="G3" s="100"/>
      <c r="H3" s="136"/>
      <c r="I3" s="138"/>
      <c r="J3" s="138"/>
      <c r="K3" s="138"/>
      <c r="L3" s="138"/>
    </row>
    <row r="4" spans="1:12" ht="15">
      <c r="A4" s="422"/>
      <c r="B4" s="423"/>
      <c r="C4" s="136"/>
      <c r="D4" s="136"/>
      <c r="E4" s="136"/>
      <c r="F4" s="136"/>
      <c r="G4" s="100"/>
      <c r="H4" s="136"/>
      <c r="I4" s="138"/>
      <c r="J4" s="138"/>
      <c r="K4" s="138"/>
      <c r="L4" s="138"/>
    </row>
    <row r="5" spans="1:12" ht="15.75">
      <c r="A5" s="422"/>
      <c r="B5" s="423"/>
      <c r="C5" s="176"/>
      <c r="D5" s="428"/>
      <c r="E5" s="428"/>
      <c r="F5" s="428"/>
      <c r="G5" s="429"/>
      <c r="H5" s="429"/>
      <c r="I5" s="430"/>
      <c r="J5" s="430"/>
      <c r="K5" s="430"/>
      <c r="L5" s="430"/>
    </row>
    <row r="6" spans="1:12" ht="25.5">
      <c r="A6" s="422"/>
      <c r="B6" s="423"/>
      <c r="C6" s="145" t="s">
        <v>7</v>
      </c>
      <c r="D6" s="146"/>
      <c r="E6" s="146"/>
      <c r="F6" s="146"/>
      <c r="G6" s="431" t="s">
        <v>8</v>
      </c>
      <c r="H6" s="432" t="s">
        <v>3</v>
      </c>
      <c r="I6" s="391" t="s">
        <v>306</v>
      </c>
      <c r="J6" s="391" t="s">
        <v>307</v>
      </c>
      <c r="K6" s="391" t="s">
        <v>308</v>
      </c>
      <c r="L6" s="391" t="s">
        <v>309</v>
      </c>
    </row>
    <row r="7" spans="1:12" ht="15">
      <c r="A7" s="422"/>
      <c r="B7" s="423"/>
      <c r="C7" s="145"/>
      <c r="D7" s="146"/>
      <c r="E7" s="146"/>
      <c r="F7" s="146"/>
      <c r="G7" s="431"/>
      <c r="H7" s="432"/>
      <c r="I7" s="391"/>
      <c r="J7" s="391"/>
      <c r="K7" s="391"/>
      <c r="L7" s="391"/>
    </row>
    <row r="8" spans="1:12" ht="15.75">
      <c r="A8" s="422"/>
      <c r="B8" s="423"/>
      <c r="C8" s="428" t="s">
        <v>514</v>
      </c>
      <c r="D8" s="146"/>
      <c r="E8" s="146"/>
      <c r="F8" s="146"/>
      <c r="G8" s="431"/>
      <c r="H8" s="432"/>
      <c r="I8" s="391"/>
      <c r="J8" s="391"/>
      <c r="K8" s="391"/>
      <c r="L8" s="391"/>
    </row>
    <row r="9" spans="1:12" ht="15.75">
      <c r="A9" s="422"/>
      <c r="B9" s="423"/>
      <c r="C9" s="428"/>
      <c r="D9" s="146"/>
      <c r="E9" s="146"/>
      <c r="F9" s="146"/>
      <c r="G9" s="431"/>
      <c r="H9" s="432"/>
      <c r="I9" s="391"/>
      <c r="J9" s="391"/>
      <c r="K9" s="391"/>
      <c r="L9" s="391"/>
    </row>
    <row r="10" spans="1:14" s="4" customFormat="1" ht="15">
      <c r="A10" s="422">
        <v>1</v>
      </c>
      <c r="B10" s="123" t="s">
        <v>215</v>
      </c>
      <c r="C10" s="141" t="s">
        <v>207</v>
      </c>
      <c r="D10" s="176"/>
      <c r="E10" s="160"/>
      <c r="F10" s="136"/>
      <c r="G10" s="166">
        <v>1</v>
      </c>
      <c r="H10" s="160" t="s">
        <v>6</v>
      </c>
      <c r="I10" s="167"/>
      <c r="J10" s="167">
        <v>54</v>
      </c>
      <c r="K10" s="387">
        <f>G10*I10</f>
        <v>0</v>
      </c>
      <c r="L10" s="387">
        <f>G10*J10</f>
        <v>54</v>
      </c>
      <c r="N10" s="56"/>
    </row>
    <row r="11" spans="1:14" s="4" customFormat="1" ht="12.75">
      <c r="A11" s="422">
        <v>2</v>
      </c>
      <c r="B11" s="123" t="s">
        <v>214</v>
      </c>
      <c r="C11" s="64" t="s">
        <v>54</v>
      </c>
      <c r="D11" s="64" t="s">
        <v>55</v>
      </c>
      <c r="E11" s="64" t="s">
        <v>67</v>
      </c>
      <c r="F11" s="64"/>
      <c r="G11" s="424">
        <v>1</v>
      </c>
      <c r="H11" s="394" t="s">
        <v>6</v>
      </c>
      <c r="I11" s="438">
        <v>101</v>
      </c>
      <c r="J11" s="438"/>
      <c r="K11" s="387">
        <f aca="true" t="shared" si="0" ref="K11:K37">G11*I11</f>
        <v>101</v>
      </c>
      <c r="L11" s="387">
        <f aca="true" t="shared" si="1" ref="L11:L37">G11*J11</f>
        <v>0</v>
      </c>
      <c r="N11" s="56"/>
    </row>
    <row r="12" spans="1:12" ht="15">
      <c r="A12" s="422">
        <v>3</v>
      </c>
      <c r="B12" s="123" t="s">
        <v>216</v>
      </c>
      <c r="C12" s="141" t="s">
        <v>207</v>
      </c>
      <c r="D12" s="176"/>
      <c r="E12" s="160"/>
      <c r="F12" s="136"/>
      <c r="G12" s="166">
        <v>1</v>
      </c>
      <c r="H12" s="160" t="s">
        <v>6</v>
      </c>
      <c r="I12" s="167"/>
      <c r="J12" s="167">
        <v>54</v>
      </c>
      <c r="K12" s="387">
        <f t="shared" si="0"/>
        <v>0</v>
      </c>
      <c r="L12" s="387">
        <f t="shared" si="1"/>
        <v>54</v>
      </c>
    </row>
    <row r="13" spans="1:12" ht="15">
      <c r="A13" s="422">
        <v>4</v>
      </c>
      <c r="B13" s="123" t="s">
        <v>214</v>
      </c>
      <c r="C13" s="64" t="s">
        <v>54</v>
      </c>
      <c r="D13" s="64" t="s">
        <v>59</v>
      </c>
      <c r="E13" s="64" t="s">
        <v>67</v>
      </c>
      <c r="F13" s="64"/>
      <c r="G13" s="424">
        <v>1</v>
      </c>
      <c r="H13" s="394" t="s">
        <v>6</v>
      </c>
      <c r="I13" s="437">
        <v>360</v>
      </c>
      <c r="J13" s="438"/>
      <c r="K13" s="387">
        <f t="shared" si="0"/>
        <v>360</v>
      </c>
      <c r="L13" s="387">
        <f t="shared" si="1"/>
        <v>0</v>
      </c>
    </row>
    <row r="14" spans="1:12" ht="15">
      <c r="A14" s="422">
        <v>5</v>
      </c>
      <c r="B14" s="123" t="s">
        <v>235</v>
      </c>
      <c r="C14" s="141" t="s">
        <v>207</v>
      </c>
      <c r="D14" s="176"/>
      <c r="E14" s="160"/>
      <c r="F14" s="136"/>
      <c r="G14" s="166">
        <v>1</v>
      </c>
      <c r="H14" s="160" t="s">
        <v>6</v>
      </c>
      <c r="I14" s="396"/>
      <c r="J14" s="396">
        <v>54</v>
      </c>
      <c r="K14" s="387">
        <f t="shared" si="0"/>
        <v>0</v>
      </c>
      <c r="L14" s="387">
        <f t="shared" si="1"/>
        <v>54</v>
      </c>
    </row>
    <row r="15" spans="1:12" ht="15">
      <c r="A15" s="422">
        <v>6</v>
      </c>
      <c r="B15" s="123" t="s">
        <v>214</v>
      </c>
      <c r="C15" s="435" t="s">
        <v>390</v>
      </c>
      <c r="D15" s="435" t="s">
        <v>391</v>
      </c>
      <c r="E15" s="435"/>
      <c r="F15" s="64"/>
      <c r="G15" s="424">
        <v>1</v>
      </c>
      <c r="H15" s="394" t="s">
        <v>6</v>
      </c>
      <c r="I15" s="437">
        <v>260</v>
      </c>
      <c r="J15" s="438"/>
      <c r="K15" s="387">
        <f t="shared" si="0"/>
        <v>260</v>
      </c>
      <c r="L15" s="387">
        <f t="shared" si="1"/>
        <v>0</v>
      </c>
    </row>
    <row r="16" spans="1:12" ht="15">
      <c r="A16" s="422">
        <v>7</v>
      </c>
      <c r="B16" s="123" t="s">
        <v>235</v>
      </c>
      <c r="C16" s="141" t="s">
        <v>207</v>
      </c>
      <c r="D16" s="176"/>
      <c r="E16" s="160"/>
      <c r="F16" s="136"/>
      <c r="G16" s="166">
        <v>1</v>
      </c>
      <c r="H16" s="160" t="s">
        <v>6</v>
      </c>
      <c r="I16" s="396"/>
      <c r="J16" s="396">
        <v>54</v>
      </c>
      <c r="K16" s="387">
        <f t="shared" si="0"/>
        <v>0</v>
      </c>
      <c r="L16" s="387">
        <f t="shared" si="1"/>
        <v>54</v>
      </c>
    </row>
    <row r="17" spans="1:12" ht="15">
      <c r="A17" s="422">
        <v>8</v>
      </c>
      <c r="B17" s="123" t="s">
        <v>214</v>
      </c>
      <c r="C17" s="435" t="s">
        <v>392</v>
      </c>
      <c r="D17" s="435"/>
      <c r="E17" s="435"/>
      <c r="F17" s="64"/>
      <c r="G17" s="424">
        <v>1</v>
      </c>
      <c r="H17" s="394" t="s">
        <v>6</v>
      </c>
      <c r="I17" s="437">
        <v>140</v>
      </c>
      <c r="J17" s="438"/>
      <c r="K17" s="387">
        <f t="shared" si="0"/>
        <v>140</v>
      </c>
      <c r="L17" s="387">
        <f t="shared" si="1"/>
        <v>0</v>
      </c>
    </row>
    <row r="18" spans="1:12" ht="15">
      <c r="A18" s="422">
        <v>9</v>
      </c>
      <c r="B18" s="123" t="s">
        <v>234</v>
      </c>
      <c r="C18" s="141" t="s">
        <v>207</v>
      </c>
      <c r="D18" s="64"/>
      <c r="E18" s="65"/>
      <c r="F18" s="64"/>
      <c r="G18" s="424">
        <v>1</v>
      </c>
      <c r="H18" s="160" t="s">
        <v>6</v>
      </c>
      <c r="I18" s="396"/>
      <c r="J18" s="396">
        <v>54</v>
      </c>
      <c r="K18" s="387">
        <f t="shared" si="0"/>
        <v>0</v>
      </c>
      <c r="L18" s="387">
        <f t="shared" si="1"/>
        <v>54</v>
      </c>
    </row>
    <row r="19" spans="1:12" ht="15">
      <c r="A19" s="422">
        <v>10</v>
      </c>
      <c r="B19" s="123" t="s">
        <v>214</v>
      </c>
      <c r="C19" s="435" t="s">
        <v>400</v>
      </c>
      <c r="D19" s="435"/>
      <c r="E19" s="435" t="s">
        <v>401</v>
      </c>
      <c r="F19" s="64"/>
      <c r="G19" s="424">
        <v>1</v>
      </c>
      <c r="H19" s="394" t="s">
        <v>6</v>
      </c>
      <c r="I19" s="437">
        <v>630</v>
      </c>
      <c r="J19" s="438"/>
      <c r="K19" s="387">
        <f t="shared" si="0"/>
        <v>630</v>
      </c>
      <c r="L19" s="387">
        <f t="shared" si="1"/>
        <v>0</v>
      </c>
    </row>
    <row r="20" spans="1:12" ht="15">
      <c r="A20" s="422">
        <v>11</v>
      </c>
      <c r="B20" s="455">
        <v>210</v>
      </c>
      <c r="C20" s="141" t="s">
        <v>207</v>
      </c>
      <c r="D20" s="64"/>
      <c r="E20" s="64"/>
      <c r="F20" s="64"/>
      <c r="G20" s="166">
        <v>1</v>
      </c>
      <c r="H20" s="160" t="s">
        <v>6</v>
      </c>
      <c r="I20" s="167"/>
      <c r="J20" s="167">
        <v>54</v>
      </c>
      <c r="K20" s="387">
        <f t="shared" si="0"/>
        <v>0</v>
      </c>
      <c r="L20" s="387">
        <f t="shared" si="1"/>
        <v>54</v>
      </c>
    </row>
    <row r="21" spans="1:12" ht="15">
      <c r="A21" s="422">
        <v>12</v>
      </c>
      <c r="B21" s="123" t="s">
        <v>214</v>
      </c>
      <c r="C21" s="64" t="s">
        <v>510</v>
      </c>
      <c r="D21" s="439" t="s">
        <v>509</v>
      </c>
      <c r="E21" s="64"/>
      <c r="F21" s="64"/>
      <c r="G21" s="424">
        <v>1</v>
      </c>
      <c r="H21" s="394" t="s">
        <v>6</v>
      </c>
      <c r="I21" s="454">
        <v>164</v>
      </c>
      <c r="J21" s="438"/>
      <c r="K21" s="387">
        <f t="shared" si="0"/>
        <v>164</v>
      </c>
      <c r="L21" s="387">
        <f t="shared" si="1"/>
        <v>0</v>
      </c>
    </row>
    <row r="22" spans="1:14" s="4" customFormat="1" ht="12.75">
      <c r="A22" s="422"/>
      <c r="B22" s="123"/>
      <c r="C22" s="64"/>
      <c r="D22" s="64"/>
      <c r="E22" s="65"/>
      <c r="F22" s="64"/>
      <c r="G22" s="424"/>
      <c r="H22" s="394"/>
      <c r="I22" s="438"/>
      <c r="J22" s="438"/>
      <c r="K22" s="387">
        <f t="shared" si="0"/>
        <v>0</v>
      </c>
      <c r="L22" s="387">
        <f t="shared" si="1"/>
        <v>0</v>
      </c>
      <c r="N22" s="56"/>
    </row>
    <row r="23" spans="1:12" ht="15.75">
      <c r="A23" s="422"/>
      <c r="B23" s="123"/>
      <c r="C23" s="428" t="s">
        <v>512</v>
      </c>
      <c r="D23" s="64"/>
      <c r="E23" s="65"/>
      <c r="F23" s="64"/>
      <c r="G23" s="424"/>
      <c r="H23" s="394"/>
      <c r="I23" s="66"/>
      <c r="J23" s="66"/>
      <c r="K23" s="387">
        <f t="shared" si="0"/>
        <v>0</v>
      </c>
      <c r="L23" s="387">
        <f t="shared" si="1"/>
        <v>0</v>
      </c>
    </row>
    <row r="24" spans="1:14" s="4" customFormat="1" ht="15">
      <c r="A24" s="422"/>
      <c r="B24" s="123"/>
      <c r="C24" s="141"/>
      <c r="D24" s="176"/>
      <c r="E24" s="160"/>
      <c r="F24" s="136"/>
      <c r="G24" s="166"/>
      <c r="H24" s="160"/>
      <c r="I24" s="396"/>
      <c r="J24" s="396"/>
      <c r="K24" s="387">
        <f t="shared" si="0"/>
        <v>0</v>
      </c>
      <c r="L24" s="387">
        <f t="shared" si="1"/>
        <v>0</v>
      </c>
      <c r="N24" s="56"/>
    </row>
    <row r="25" spans="1:16" s="4" customFormat="1" ht="14.25" customHeight="1">
      <c r="A25" s="422">
        <v>13</v>
      </c>
      <c r="B25" s="123" t="s">
        <v>234</v>
      </c>
      <c r="C25" s="141" t="s">
        <v>207</v>
      </c>
      <c r="D25" s="176"/>
      <c r="E25" s="160"/>
      <c r="F25" s="136"/>
      <c r="G25" s="166">
        <v>2</v>
      </c>
      <c r="H25" s="160" t="s">
        <v>6</v>
      </c>
      <c r="I25" s="396"/>
      <c r="J25" s="396">
        <v>54</v>
      </c>
      <c r="K25" s="387">
        <f>G25*I25</f>
        <v>0</v>
      </c>
      <c r="L25" s="387">
        <f>G25*J25</f>
        <v>108</v>
      </c>
      <c r="N25" s="56"/>
      <c r="P25" s="57"/>
    </row>
    <row r="26" spans="1:14" s="4" customFormat="1" ht="12.75">
      <c r="A26" s="422">
        <v>14</v>
      </c>
      <c r="B26" s="123" t="s">
        <v>214</v>
      </c>
      <c r="C26" s="64" t="s">
        <v>64</v>
      </c>
      <c r="D26" s="64" t="s">
        <v>432</v>
      </c>
      <c r="E26" s="64" t="s">
        <v>55</v>
      </c>
      <c r="F26" s="64"/>
      <c r="G26" s="424">
        <v>2</v>
      </c>
      <c r="H26" s="394" t="s">
        <v>6</v>
      </c>
      <c r="I26" s="438">
        <v>1660</v>
      </c>
      <c r="J26" s="438"/>
      <c r="K26" s="387">
        <f>G26*I26</f>
        <v>3320</v>
      </c>
      <c r="L26" s="387">
        <f>G26*J26</f>
        <v>0</v>
      </c>
      <c r="N26" s="56"/>
    </row>
    <row r="27" spans="1:12" ht="15">
      <c r="A27" s="422"/>
      <c r="B27" s="123"/>
      <c r="C27" s="64"/>
      <c r="D27" s="64"/>
      <c r="E27" s="65"/>
      <c r="F27" s="64"/>
      <c r="G27" s="424"/>
      <c r="H27" s="394"/>
      <c r="I27" s="437"/>
      <c r="J27" s="438"/>
      <c r="K27" s="387">
        <f t="shared" si="0"/>
        <v>0</v>
      </c>
      <c r="L27" s="387">
        <f t="shared" si="1"/>
        <v>0</v>
      </c>
    </row>
    <row r="28" spans="1:12" ht="15.75">
      <c r="A28" s="422"/>
      <c r="B28" s="123"/>
      <c r="C28" s="428" t="s">
        <v>511</v>
      </c>
      <c r="D28" s="64"/>
      <c r="E28" s="65"/>
      <c r="F28" s="64"/>
      <c r="G28" s="424"/>
      <c r="H28" s="394"/>
      <c r="I28" s="66"/>
      <c r="J28" s="66"/>
      <c r="K28" s="387">
        <f t="shared" si="0"/>
        <v>0</v>
      </c>
      <c r="L28" s="387">
        <f t="shared" si="1"/>
        <v>0</v>
      </c>
    </row>
    <row r="29" spans="1:14" s="4" customFormat="1" ht="15">
      <c r="A29" s="422"/>
      <c r="B29" s="123"/>
      <c r="C29" s="141"/>
      <c r="D29" s="176"/>
      <c r="E29" s="160"/>
      <c r="F29" s="136"/>
      <c r="G29" s="166"/>
      <c r="H29" s="160"/>
      <c r="I29" s="396"/>
      <c r="J29" s="396"/>
      <c r="K29" s="387">
        <f t="shared" si="0"/>
        <v>0</v>
      </c>
      <c r="L29" s="387">
        <f t="shared" si="1"/>
        <v>0</v>
      </c>
      <c r="N29" s="56"/>
    </row>
    <row r="30" spans="1:16" s="4" customFormat="1" ht="14.25" customHeight="1">
      <c r="A30" s="422">
        <v>15</v>
      </c>
      <c r="B30" s="123" t="s">
        <v>234</v>
      </c>
      <c r="C30" s="141" t="s">
        <v>207</v>
      </c>
      <c r="D30" s="176"/>
      <c r="E30" s="160"/>
      <c r="F30" s="136"/>
      <c r="G30" s="166">
        <v>1</v>
      </c>
      <c r="H30" s="160" t="s">
        <v>6</v>
      </c>
      <c r="I30" s="396"/>
      <c r="J30" s="396">
        <v>54</v>
      </c>
      <c r="K30" s="387">
        <f t="shared" si="0"/>
        <v>0</v>
      </c>
      <c r="L30" s="387">
        <f t="shared" si="1"/>
        <v>54</v>
      </c>
      <c r="N30" s="56"/>
      <c r="P30" s="57"/>
    </row>
    <row r="31" spans="1:14" s="4" customFormat="1" ht="12.75">
      <c r="A31" s="422">
        <v>16</v>
      </c>
      <c r="B31" s="123" t="s">
        <v>214</v>
      </c>
      <c r="C31" s="64" t="s">
        <v>64</v>
      </c>
      <c r="D31" s="64" t="s">
        <v>432</v>
      </c>
      <c r="E31" s="64" t="s">
        <v>55</v>
      </c>
      <c r="F31" s="64"/>
      <c r="G31" s="424">
        <v>1</v>
      </c>
      <c r="H31" s="394" t="s">
        <v>6</v>
      </c>
      <c r="I31" s="438">
        <v>1660</v>
      </c>
      <c r="J31" s="438"/>
      <c r="K31" s="387">
        <f t="shared" si="0"/>
        <v>1660</v>
      </c>
      <c r="L31" s="387">
        <f t="shared" si="1"/>
        <v>0</v>
      </c>
      <c r="N31" s="56"/>
    </row>
    <row r="32" spans="1:12" ht="15">
      <c r="A32" s="422"/>
      <c r="B32" s="123"/>
      <c r="C32" s="141"/>
      <c r="D32" s="176"/>
      <c r="E32" s="160"/>
      <c r="F32" s="136"/>
      <c r="G32" s="166"/>
      <c r="H32" s="160"/>
      <c r="I32" s="396"/>
      <c r="J32" s="396"/>
      <c r="K32" s="387">
        <f t="shared" si="0"/>
        <v>0</v>
      </c>
      <c r="L32" s="387">
        <f t="shared" si="1"/>
        <v>0</v>
      </c>
    </row>
    <row r="33" spans="1:12" ht="15.75">
      <c r="A33" s="422"/>
      <c r="B33" s="123"/>
      <c r="C33" s="428" t="s">
        <v>513</v>
      </c>
      <c r="D33" s="64"/>
      <c r="E33" s="65"/>
      <c r="F33" s="64"/>
      <c r="G33" s="424"/>
      <c r="H33" s="394"/>
      <c r="I33" s="66"/>
      <c r="J33" s="66"/>
      <c r="K33" s="387">
        <f t="shared" si="0"/>
        <v>0</v>
      </c>
      <c r="L33" s="387">
        <f t="shared" si="1"/>
        <v>0</v>
      </c>
    </row>
    <row r="34" spans="1:14" s="4" customFormat="1" ht="15">
      <c r="A34" s="422"/>
      <c r="B34" s="123"/>
      <c r="C34" s="141"/>
      <c r="D34" s="176"/>
      <c r="E34" s="160"/>
      <c r="F34" s="136"/>
      <c r="G34" s="166"/>
      <c r="H34" s="160"/>
      <c r="I34" s="396"/>
      <c r="J34" s="396"/>
      <c r="K34" s="387">
        <f t="shared" si="0"/>
        <v>0</v>
      </c>
      <c r="L34" s="387">
        <f t="shared" si="1"/>
        <v>0</v>
      </c>
      <c r="N34" s="56"/>
    </row>
    <row r="35" spans="1:16" s="4" customFormat="1" ht="14.25" customHeight="1">
      <c r="A35" s="422">
        <v>17</v>
      </c>
      <c r="B35" s="123" t="s">
        <v>234</v>
      </c>
      <c r="C35" s="141" t="s">
        <v>207</v>
      </c>
      <c r="D35" s="176"/>
      <c r="E35" s="160"/>
      <c r="F35" s="136"/>
      <c r="G35" s="166">
        <v>1</v>
      </c>
      <c r="H35" s="160" t="s">
        <v>6</v>
      </c>
      <c r="I35" s="396"/>
      <c r="J35" s="396">
        <v>54</v>
      </c>
      <c r="K35" s="387">
        <f>G35*I35</f>
        <v>0</v>
      </c>
      <c r="L35" s="387">
        <f>G35*J35</f>
        <v>54</v>
      </c>
      <c r="N35" s="56"/>
      <c r="P35" s="57"/>
    </row>
    <row r="36" spans="1:14" s="4" customFormat="1" ht="12.75">
      <c r="A36" s="422">
        <v>18</v>
      </c>
      <c r="B36" s="123" t="s">
        <v>214</v>
      </c>
      <c r="C36" s="64" t="s">
        <v>64</v>
      </c>
      <c r="D36" s="64" t="s">
        <v>432</v>
      </c>
      <c r="E36" s="64" t="s">
        <v>55</v>
      </c>
      <c r="F36" s="64"/>
      <c r="G36" s="424">
        <v>1</v>
      </c>
      <c r="H36" s="394" t="s">
        <v>6</v>
      </c>
      <c r="I36" s="438">
        <v>1660</v>
      </c>
      <c r="J36" s="438"/>
      <c r="K36" s="387">
        <f>G36*I36</f>
        <v>1660</v>
      </c>
      <c r="L36" s="387">
        <f>G36*J36</f>
        <v>0</v>
      </c>
      <c r="N36" s="56"/>
    </row>
    <row r="37" spans="1:12" ht="15">
      <c r="A37" s="422"/>
      <c r="B37" s="123"/>
      <c r="C37" s="435"/>
      <c r="D37" s="435"/>
      <c r="E37" s="435"/>
      <c r="F37" s="64"/>
      <c r="G37" s="424"/>
      <c r="H37" s="394"/>
      <c r="I37" s="437"/>
      <c r="J37" s="438"/>
      <c r="K37" s="387">
        <f t="shared" si="0"/>
        <v>0</v>
      </c>
      <c r="L37" s="387">
        <f t="shared" si="1"/>
        <v>0</v>
      </c>
    </row>
    <row r="38" spans="1:12" ht="15">
      <c r="A38" s="422"/>
      <c r="B38" s="423"/>
      <c r="C38" s="64"/>
      <c r="D38" s="64"/>
      <c r="E38" s="64"/>
      <c r="F38" s="64"/>
      <c r="G38" s="424"/>
      <c r="H38" s="394"/>
      <c r="I38" s="425"/>
      <c r="J38" s="425"/>
      <c r="K38" s="425"/>
      <c r="L38" s="425"/>
    </row>
    <row r="39" spans="1:12" ht="15.75" thickBot="1">
      <c r="A39" s="388"/>
      <c r="B39" s="389"/>
      <c r="C39" s="121" t="s">
        <v>409</v>
      </c>
      <c r="D39" s="61"/>
      <c r="E39" s="61"/>
      <c r="F39" s="61"/>
      <c r="G39" s="124"/>
      <c r="H39" s="124"/>
      <c r="I39" s="62"/>
      <c r="J39" s="62"/>
      <c r="K39" s="63">
        <f>SUM(K11:K38)</f>
        <v>8295</v>
      </c>
      <c r="L39" s="63">
        <f>SUM(L10:L37)</f>
        <v>540</v>
      </c>
    </row>
    <row r="40" spans="1:12" ht="15">
      <c r="A40" s="422"/>
      <c r="B40" s="423"/>
      <c r="C40" s="64"/>
      <c r="D40" s="65"/>
      <c r="E40" s="65"/>
      <c r="F40" s="65"/>
      <c r="G40" s="123"/>
      <c r="H40" s="123"/>
      <c r="I40" s="66"/>
      <c r="J40" s="66"/>
      <c r="K40" s="66"/>
      <c r="L40" s="66"/>
    </row>
    <row r="41" spans="1:12" ht="15">
      <c r="A41" s="441"/>
      <c r="B41" s="423"/>
      <c r="C41" s="64"/>
      <c r="D41" s="64"/>
      <c r="E41" s="65"/>
      <c r="F41" s="65"/>
      <c r="G41" s="406"/>
      <c r="H41" s="123"/>
      <c r="I41" s="66"/>
      <c r="J41" s="66"/>
      <c r="K41" s="66"/>
      <c r="L41" s="66"/>
    </row>
    <row r="42" spans="1:12" ht="15">
      <c r="A42" s="422"/>
      <c r="B42" s="423"/>
      <c r="C42" s="64"/>
      <c r="D42" s="64"/>
      <c r="E42" s="65"/>
      <c r="F42" s="65"/>
      <c r="G42" s="406"/>
      <c r="H42" s="123"/>
      <c r="I42" s="66"/>
      <c r="J42" s="66"/>
      <c r="K42" s="66"/>
      <c r="L42" s="66"/>
    </row>
    <row r="43" spans="3:12" ht="15">
      <c r="C43" s="64"/>
      <c r="D43" s="3"/>
      <c r="E43" s="4"/>
      <c r="F43" s="4"/>
      <c r="G43" s="45"/>
      <c r="H43" s="13"/>
      <c r="I43" s="11"/>
      <c r="J43" s="11"/>
      <c r="K43" s="11"/>
      <c r="L43" s="11"/>
    </row>
    <row r="44" ht="15">
      <c r="A44" s="363"/>
    </row>
    <row r="46" ht="15">
      <c r="A46" s="363"/>
    </row>
    <row r="48" spans="1:16" s="125" customFormat="1" ht="15">
      <c r="A48" s="363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50" spans="1:16" s="125" customFormat="1" ht="15">
      <c r="A50" s="363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2" spans="1:16" s="125" customFormat="1" ht="15">
      <c r="A52" s="363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4" spans="1:16" s="125" customFormat="1" ht="15">
      <c r="A54" s="363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6" spans="1:16" s="125" customFormat="1" ht="15">
      <c r="A56" s="363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8" spans="1:16" s="125" customFormat="1" ht="15">
      <c r="A58" s="363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60" spans="1:16" s="125" customFormat="1" ht="15">
      <c r="A60" s="363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2" spans="1:16" s="125" customFormat="1" ht="15">
      <c r="A62" s="363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4" spans="1:16" s="125" customFormat="1" ht="15">
      <c r="A64" s="363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6" spans="1:16" s="125" customFormat="1" ht="15">
      <c r="A66" s="363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8" spans="1:16" s="125" customFormat="1" ht="15">
      <c r="A68" s="363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70" spans="1:16" s="125" customFormat="1" ht="15">
      <c r="A70" s="363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2" spans="1:16" s="125" customFormat="1" ht="15">
      <c r="A72" s="363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4" spans="1:16" s="125" customFormat="1" ht="15">
      <c r="A74" s="363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6" spans="1:16" s="125" customFormat="1" ht="15">
      <c r="A76" s="363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8" spans="1:16" s="125" customFormat="1" ht="15">
      <c r="A78" s="363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80" spans="1:16" s="125" customFormat="1" ht="15">
      <c r="A80" s="363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2" spans="1:16" s="125" customFormat="1" ht="15">
      <c r="A82" s="363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4" spans="1:16" s="125" customFormat="1" ht="15">
      <c r="A84" s="363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6" spans="1:16" s="125" customFormat="1" ht="15">
      <c r="A86" s="363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8" spans="1:16" s="125" customFormat="1" ht="15">
      <c r="A88" s="363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90" spans="1:16" s="125" customFormat="1" ht="15">
      <c r="A90" s="363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2" spans="1:16" s="125" customFormat="1" ht="15">
      <c r="A92" s="363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4" spans="1:16" s="125" customFormat="1" ht="15">
      <c r="A94" s="363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6" spans="1:16" s="125" customFormat="1" ht="15">
      <c r="A96" s="363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8" spans="1:16" s="125" customFormat="1" ht="15">
      <c r="A98" s="363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100" spans="1:16" s="125" customFormat="1" ht="15">
      <c r="A100" s="363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2" spans="1:16" s="125" customFormat="1" ht="15">
      <c r="A102" s="363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4" spans="1:16" s="125" customFormat="1" ht="15">
      <c r="A104" s="363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</sheetData>
  <sheetProtection/>
  <printOptions gridLines="1"/>
  <pageMargins left="0.7874015748031497" right="0.7874015748031497" top="1.1811023622047245" bottom="0.7874015748031497" header="0.5118110236220472" footer="0.5118110236220472"/>
  <pageSetup horizontalDpi="600" verticalDpi="600" orientation="landscape" paperSize="9" scale="90" r:id="rId1"/>
  <headerFooter alignWithMargins="0">
    <oddHeader>&amp;L&amp;"Times New Roman,Obyčejné"&amp;8Fakultní nemocnice Brno, Jihlavská 20, 625 00 Brno
Heliport  HEMS
SO 01 - Heliport
Stupeň: Prováděcí dokumentace
</oddHeader>
    <oddFooter>&amp;C&amp;"Times New Roman,Obyčejné"&amp;10Stránka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1:P88"/>
  <sheetViews>
    <sheetView tabSelected="1" zoomScale="106" zoomScaleNormal="106" zoomScalePageLayoutView="0" workbookViewId="0" topLeftCell="A1">
      <selection activeCell="K23" sqref="K23:L23"/>
    </sheetView>
  </sheetViews>
  <sheetFormatPr defaultColWidth="8.796875" defaultRowHeight="15"/>
  <cols>
    <col min="1" max="1" width="4.69921875" style="384" customWidth="1"/>
    <col min="2" max="2" width="12.19921875" style="125" customWidth="1"/>
    <col min="3" max="3" width="16.09765625" style="0" customWidth="1"/>
    <col min="7" max="7" width="6.3984375" style="0" customWidth="1"/>
    <col min="8" max="8" width="3.8984375" style="0" customWidth="1"/>
    <col min="9" max="10" width="8.09765625" style="0" customWidth="1"/>
    <col min="11" max="12" width="11" style="0" bestFit="1" customWidth="1"/>
    <col min="13" max="13" width="20.19921875" style="0" customWidth="1"/>
  </cols>
  <sheetData>
    <row r="1" spans="1:12" ht="15">
      <c r="A1" s="422"/>
      <c r="B1" s="423"/>
      <c r="C1" s="64"/>
      <c r="D1" s="64"/>
      <c r="E1" s="65"/>
      <c r="F1" s="64"/>
      <c r="G1" s="424"/>
      <c r="H1" s="64"/>
      <c r="I1" s="425"/>
      <c r="J1" s="425"/>
      <c r="K1" s="426"/>
      <c r="L1" s="426"/>
    </row>
    <row r="2" spans="1:12" ht="20.25">
      <c r="A2" s="422"/>
      <c r="B2" s="423"/>
      <c r="C2" s="427"/>
      <c r="D2" s="134" t="s">
        <v>437</v>
      </c>
      <c r="E2" s="135"/>
      <c r="F2" s="427"/>
      <c r="G2" s="100"/>
      <c r="H2" s="136"/>
      <c r="I2" s="138"/>
      <c r="J2" s="138"/>
      <c r="K2" s="138"/>
      <c r="L2" s="138"/>
    </row>
    <row r="3" spans="1:12" ht="15.75">
      <c r="A3" s="422"/>
      <c r="B3" s="423"/>
      <c r="C3" s="176"/>
      <c r="D3" s="428"/>
      <c r="E3" s="428"/>
      <c r="F3" s="428"/>
      <c r="G3" s="429"/>
      <c r="H3" s="429"/>
      <c r="I3" s="430"/>
      <c r="J3" s="430"/>
      <c r="K3" s="430"/>
      <c r="L3" s="430"/>
    </row>
    <row r="4" spans="1:12" ht="25.5">
      <c r="A4" s="422"/>
      <c r="B4" s="423"/>
      <c r="C4" s="145" t="s">
        <v>7</v>
      </c>
      <c r="D4" s="146"/>
      <c r="E4" s="146"/>
      <c r="F4" s="146"/>
      <c r="G4" s="431" t="s">
        <v>8</v>
      </c>
      <c r="H4" s="432" t="s">
        <v>3</v>
      </c>
      <c r="I4" s="391" t="s">
        <v>306</v>
      </c>
      <c r="J4" s="391" t="s">
        <v>307</v>
      </c>
      <c r="K4" s="391" t="s">
        <v>308</v>
      </c>
      <c r="L4" s="391" t="s">
        <v>309</v>
      </c>
    </row>
    <row r="5" spans="1:12" ht="15">
      <c r="A5" s="422"/>
      <c r="B5" s="423"/>
      <c r="C5" s="145"/>
      <c r="D5" s="146"/>
      <c r="E5" s="146"/>
      <c r="F5" s="146"/>
      <c r="G5" s="431"/>
      <c r="H5" s="432"/>
      <c r="I5" s="391"/>
      <c r="J5" s="391"/>
      <c r="K5" s="391"/>
      <c r="L5" s="391"/>
    </row>
    <row r="6" spans="1:12" ht="15">
      <c r="A6" s="422"/>
      <c r="B6" s="123"/>
      <c r="C6" s="141"/>
      <c r="D6" s="64"/>
      <c r="E6" s="65"/>
      <c r="F6" s="64"/>
      <c r="G6" s="424"/>
      <c r="H6" s="160"/>
      <c r="I6" s="396"/>
      <c r="J6" s="396"/>
      <c r="K6" s="387"/>
      <c r="L6" s="387"/>
    </row>
    <row r="7" spans="1:12" ht="15">
      <c r="A7" s="422"/>
      <c r="B7" s="123"/>
      <c r="C7" s="141"/>
      <c r="D7" s="64"/>
      <c r="E7" s="65"/>
      <c r="F7" s="64"/>
      <c r="G7" s="424"/>
      <c r="H7" s="160"/>
      <c r="I7" s="396"/>
      <c r="J7" s="396"/>
      <c r="K7" s="387"/>
      <c r="L7" s="387"/>
    </row>
    <row r="8" spans="1:12" ht="15.75">
      <c r="A8" s="422"/>
      <c r="B8" s="123"/>
      <c r="C8" s="428" t="s">
        <v>515</v>
      </c>
      <c r="D8" s="64"/>
      <c r="E8" s="65"/>
      <c r="F8" s="64"/>
      <c r="G8" s="424"/>
      <c r="H8" s="160"/>
      <c r="I8" s="396"/>
      <c r="J8" s="396"/>
      <c r="K8" s="387"/>
      <c r="L8" s="387"/>
    </row>
    <row r="9" spans="1:12" ht="15">
      <c r="A9" s="422"/>
      <c r="B9" s="123"/>
      <c r="C9" s="141"/>
      <c r="D9" s="64"/>
      <c r="E9" s="65"/>
      <c r="F9" s="64"/>
      <c r="G9" s="424"/>
      <c r="H9" s="160"/>
      <c r="I9" s="396"/>
      <c r="J9" s="396"/>
      <c r="K9" s="387"/>
      <c r="L9" s="387"/>
    </row>
    <row r="10" spans="1:16" s="4" customFormat="1" ht="14.25" customHeight="1">
      <c r="A10" s="422">
        <v>5</v>
      </c>
      <c r="B10" s="123" t="s">
        <v>233</v>
      </c>
      <c r="C10" s="141" t="s">
        <v>207</v>
      </c>
      <c r="D10" s="176"/>
      <c r="E10" s="160"/>
      <c r="F10" s="136"/>
      <c r="G10" s="166">
        <v>3</v>
      </c>
      <c r="H10" s="160" t="s">
        <v>6</v>
      </c>
      <c r="I10" s="396"/>
      <c r="J10" s="396">
        <v>500</v>
      </c>
      <c r="K10" s="387"/>
      <c r="L10" s="387">
        <f>G10*J10</f>
        <v>1500</v>
      </c>
      <c r="N10" s="56"/>
      <c r="P10" s="57"/>
    </row>
    <row r="11" spans="1:14" s="4" customFormat="1" ht="12.75">
      <c r="A11" s="422">
        <v>6</v>
      </c>
      <c r="B11" s="123" t="s">
        <v>214</v>
      </c>
      <c r="C11" s="64" t="s">
        <v>433</v>
      </c>
      <c r="D11" s="64" t="s">
        <v>434</v>
      </c>
      <c r="E11" s="64"/>
      <c r="F11" s="64"/>
      <c r="G11" s="424">
        <v>3</v>
      </c>
      <c r="H11" s="394" t="s">
        <v>6</v>
      </c>
      <c r="I11" s="438">
        <v>800</v>
      </c>
      <c r="J11" s="438"/>
      <c r="K11" s="387">
        <f>G11*I11</f>
        <v>2400</v>
      </c>
      <c r="L11" s="387">
        <f aca="true" t="shared" si="0" ref="L11:L20">G11*J11</f>
        <v>0</v>
      </c>
      <c r="N11" s="56"/>
    </row>
    <row r="12" spans="1:14" s="4" customFormat="1" ht="15">
      <c r="A12" s="422">
        <v>7</v>
      </c>
      <c r="B12" s="123" t="s">
        <v>233</v>
      </c>
      <c r="C12" s="141" t="s">
        <v>207</v>
      </c>
      <c r="D12" s="176"/>
      <c r="E12" s="160"/>
      <c r="F12" s="136"/>
      <c r="G12" s="166">
        <v>3</v>
      </c>
      <c r="H12" s="160" t="s">
        <v>6</v>
      </c>
      <c r="I12" s="396"/>
      <c r="J12" s="396">
        <v>160</v>
      </c>
      <c r="K12" s="387">
        <f aca="true" t="shared" si="1" ref="K12:K20">G12*I12</f>
        <v>0</v>
      </c>
      <c r="L12" s="387">
        <f t="shared" si="0"/>
        <v>480</v>
      </c>
      <c r="N12" s="56"/>
    </row>
    <row r="13" spans="1:12" ht="15">
      <c r="A13" s="422">
        <v>8</v>
      </c>
      <c r="B13" s="123" t="s">
        <v>214</v>
      </c>
      <c r="C13" s="64" t="s">
        <v>412</v>
      </c>
      <c r="D13" s="64" t="s">
        <v>131</v>
      </c>
      <c r="E13" s="65" t="s">
        <v>435</v>
      </c>
      <c r="F13" s="64"/>
      <c r="G13" s="424">
        <v>3</v>
      </c>
      <c r="H13" s="394" t="s">
        <v>6</v>
      </c>
      <c r="I13" s="395">
        <v>7800</v>
      </c>
      <c r="J13" s="66"/>
      <c r="K13" s="387">
        <f t="shared" si="1"/>
        <v>23400</v>
      </c>
      <c r="L13" s="387">
        <f t="shared" si="0"/>
        <v>0</v>
      </c>
    </row>
    <row r="14" spans="1:12" ht="15">
      <c r="A14" s="422"/>
      <c r="B14" s="123"/>
      <c r="C14" s="141"/>
      <c r="D14" s="64"/>
      <c r="E14" s="65"/>
      <c r="F14" s="64"/>
      <c r="G14" s="424"/>
      <c r="H14" s="160"/>
      <c r="I14" s="396"/>
      <c r="J14" s="396"/>
      <c r="K14" s="387">
        <f t="shared" si="1"/>
        <v>0</v>
      </c>
      <c r="L14" s="387">
        <f t="shared" si="0"/>
        <v>0</v>
      </c>
    </row>
    <row r="15" spans="1:12" ht="15.75">
      <c r="A15" s="422"/>
      <c r="B15" s="123"/>
      <c r="C15" s="428" t="s">
        <v>516</v>
      </c>
      <c r="D15" s="64"/>
      <c r="E15" s="65"/>
      <c r="F15" s="64"/>
      <c r="G15" s="424"/>
      <c r="H15" s="160"/>
      <c r="I15" s="396"/>
      <c r="J15" s="396"/>
      <c r="K15" s="387">
        <f t="shared" si="1"/>
        <v>0</v>
      </c>
      <c r="L15" s="387">
        <f t="shared" si="0"/>
        <v>0</v>
      </c>
    </row>
    <row r="16" spans="1:12" ht="15">
      <c r="A16" s="422"/>
      <c r="B16" s="123"/>
      <c r="C16" s="141"/>
      <c r="D16" s="64"/>
      <c r="E16" s="65"/>
      <c r="F16" s="64"/>
      <c r="G16" s="424"/>
      <c r="H16" s="160"/>
      <c r="I16" s="396"/>
      <c r="J16" s="396"/>
      <c r="K16" s="387">
        <f t="shared" si="1"/>
        <v>0</v>
      </c>
      <c r="L16" s="387">
        <f t="shared" si="0"/>
        <v>0</v>
      </c>
    </row>
    <row r="17" spans="1:16" s="4" customFormat="1" ht="14.25" customHeight="1">
      <c r="A17" s="422">
        <v>9</v>
      </c>
      <c r="B17" s="123" t="s">
        <v>233</v>
      </c>
      <c r="C17" s="141" t="s">
        <v>207</v>
      </c>
      <c r="D17" s="176"/>
      <c r="E17" s="160"/>
      <c r="F17" s="136"/>
      <c r="G17" s="166">
        <v>1</v>
      </c>
      <c r="H17" s="160" t="s">
        <v>6</v>
      </c>
      <c r="I17" s="396"/>
      <c r="J17" s="396">
        <v>500</v>
      </c>
      <c r="K17" s="387">
        <f t="shared" si="1"/>
        <v>0</v>
      </c>
      <c r="L17" s="387">
        <f t="shared" si="0"/>
        <v>500</v>
      </c>
      <c r="N17" s="56"/>
      <c r="P17" s="57"/>
    </row>
    <row r="18" spans="1:14" s="4" customFormat="1" ht="12.75">
      <c r="A18" s="422">
        <v>10</v>
      </c>
      <c r="B18" s="123" t="s">
        <v>214</v>
      </c>
      <c r="C18" s="64" t="s">
        <v>433</v>
      </c>
      <c r="D18" s="64" t="s">
        <v>434</v>
      </c>
      <c r="E18" s="64"/>
      <c r="F18" s="64"/>
      <c r="G18" s="424">
        <v>1</v>
      </c>
      <c r="H18" s="394" t="s">
        <v>6</v>
      </c>
      <c r="I18" s="438">
        <v>800</v>
      </c>
      <c r="J18" s="438"/>
      <c r="K18" s="387">
        <f t="shared" si="1"/>
        <v>800</v>
      </c>
      <c r="L18" s="387">
        <f t="shared" si="0"/>
        <v>0</v>
      </c>
      <c r="N18" s="56"/>
    </row>
    <row r="19" spans="1:14" s="4" customFormat="1" ht="15">
      <c r="A19" s="422">
        <v>11</v>
      </c>
      <c r="B19" s="123" t="s">
        <v>233</v>
      </c>
      <c r="C19" s="141" t="s">
        <v>207</v>
      </c>
      <c r="D19" s="176"/>
      <c r="E19" s="160"/>
      <c r="F19" s="136"/>
      <c r="G19" s="166">
        <v>1</v>
      </c>
      <c r="H19" s="160" t="s">
        <v>6</v>
      </c>
      <c r="I19" s="396"/>
      <c r="J19" s="396">
        <v>160</v>
      </c>
      <c r="K19" s="387">
        <f t="shared" si="1"/>
        <v>0</v>
      </c>
      <c r="L19" s="387">
        <f t="shared" si="0"/>
        <v>160</v>
      </c>
      <c r="N19" s="56"/>
    </row>
    <row r="20" spans="1:12" ht="15">
      <c r="A20" s="422">
        <v>12</v>
      </c>
      <c r="B20" s="123" t="s">
        <v>214</v>
      </c>
      <c r="C20" s="64" t="s">
        <v>411</v>
      </c>
      <c r="D20" s="64" t="s">
        <v>131</v>
      </c>
      <c r="E20" s="65" t="s">
        <v>435</v>
      </c>
      <c r="F20" s="64"/>
      <c r="G20" s="424">
        <v>1</v>
      </c>
      <c r="H20" s="394" t="s">
        <v>6</v>
      </c>
      <c r="I20" s="395">
        <v>16000</v>
      </c>
      <c r="J20" s="66"/>
      <c r="K20" s="387">
        <f t="shared" si="1"/>
        <v>16000</v>
      </c>
      <c r="L20" s="387">
        <f t="shared" si="0"/>
        <v>0</v>
      </c>
    </row>
    <row r="21" spans="1:12" ht="15">
      <c r="A21" s="422"/>
      <c r="B21" s="123"/>
      <c r="C21" s="435"/>
      <c r="D21" s="435"/>
      <c r="E21" s="435"/>
      <c r="F21" s="64"/>
      <c r="G21" s="424"/>
      <c r="H21" s="394"/>
      <c r="I21" s="437"/>
      <c r="J21" s="438"/>
      <c r="K21" s="387"/>
      <c r="L21" s="395"/>
    </row>
    <row r="22" spans="1:12" ht="15">
      <c r="A22" s="422"/>
      <c r="B22" s="423"/>
      <c r="C22" s="64"/>
      <c r="D22" s="64"/>
      <c r="E22" s="64"/>
      <c r="F22" s="64"/>
      <c r="G22" s="424"/>
      <c r="H22" s="394"/>
      <c r="I22" s="425"/>
      <c r="J22" s="425"/>
      <c r="K22" s="425"/>
      <c r="L22" s="425"/>
    </row>
    <row r="23" spans="1:12" ht="15.75" thickBot="1">
      <c r="A23" s="388"/>
      <c r="B23" s="389"/>
      <c r="C23" s="121" t="s">
        <v>409</v>
      </c>
      <c r="D23" s="61"/>
      <c r="E23" s="61"/>
      <c r="F23" s="61"/>
      <c r="G23" s="124"/>
      <c r="H23" s="124"/>
      <c r="I23" s="62"/>
      <c r="J23" s="62"/>
      <c r="K23" s="63">
        <f>SUM(K11:K22)</f>
        <v>42600</v>
      </c>
      <c r="L23" s="63">
        <f>SUM(L10:L22)</f>
        <v>2640</v>
      </c>
    </row>
    <row r="24" spans="1:12" ht="15">
      <c r="A24" s="422"/>
      <c r="B24" s="423"/>
      <c r="C24" s="64"/>
      <c r="D24" s="65"/>
      <c r="E24" s="65"/>
      <c r="F24" s="65"/>
      <c r="G24" s="123"/>
      <c r="H24" s="123"/>
      <c r="I24" s="66"/>
      <c r="J24" s="66"/>
      <c r="K24" s="66"/>
      <c r="L24" s="66"/>
    </row>
    <row r="25" spans="1:12" ht="15">
      <c r="A25" s="441"/>
      <c r="B25" s="423"/>
      <c r="C25" s="64"/>
      <c r="D25" s="64"/>
      <c r="E25" s="65"/>
      <c r="F25" s="65"/>
      <c r="G25" s="406"/>
      <c r="H25" s="123"/>
      <c r="I25" s="66"/>
      <c r="J25" s="66"/>
      <c r="K25" s="66"/>
      <c r="L25" s="66"/>
    </row>
    <row r="26" spans="1:12" ht="15">
      <c r="A26" s="363"/>
      <c r="C26" s="3"/>
      <c r="D26" s="3"/>
      <c r="E26" s="4"/>
      <c r="F26" s="4"/>
      <c r="G26" s="45"/>
      <c r="H26" s="13"/>
      <c r="I26" s="11"/>
      <c r="J26" s="11"/>
      <c r="K26" s="11"/>
      <c r="L26" s="11"/>
    </row>
    <row r="27" spans="3:12" ht="15">
      <c r="C27" s="64"/>
      <c r="D27" s="3"/>
      <c r="E27" s="4"/>
      <c r="F27" s="4"/>
      <c r="G27" s="45"/>
      <c r="H27" s="13"/>
      <c r="I27" s="11"/>
      <c r="J27" s="11"/>
      <c r="K27" s="11"/>
      <c r="L27" s="11"/>
    </row>
    <row r="28" ht="15">
      <c r="A28" s="363"/>
    </row>
    <row r="30" ht="15">
      <c r="A30" s="363"/>
    </row>
    <row r="32" spans="1:16" s="125" customFormat="1" ht="15">
      <c r="A32" s="363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4" spans="1:16" s="125" customFormat="1" ht="15">
      <c r="A34" s="363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6" spans="1:16" s="125" customFormat="1" ht="15">
      <c r="A36" s="363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8" spans="1:16" s="125" customFormat="1" ht="15">
      <c r="A38" s="363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40" spans="1:16" s="125" customFormat="1" ht="15">
      <c r="A40" s="363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2" spans="1:16" s="125" customFormat="1" ht="15">
      <c r="A42" s="363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4" spans="1:16" s="125" customFormat="1" ht="15">
      <c r="A44" s="363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6" spans="1:16" s="125" customFormat="1" ht="15">
      <c r="A46" s="363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8" spans="1:16" s="125" customFormat="1" ht="15">
      <c r="A48" s="363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50" spans="1:16" s="125" customFormat="1" ht="15">
      <c r="A50" s="363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2" spans="1:16" s="125" customFormat="1" ht="15">
      <c r="A52" s="363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4" spans="1:16" s="125" customFormat="1" ht="15">
      <c r="A54" s="363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6" spans="1:16" s="125" customFormat="1" ht="15">
      <c r="A56" s="363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8" spans="1:16" s="125" customFormat="1" ht="15">
      <c r="A58" s="363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60" spans="1:16" s="125" customFormat="1" ht="15">
      <c r="A60" s="363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2" spans="1:16" s="125" customFormat="1" ht="15">
      <c r="A62" s="363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4" spans="1:16" s="125" customFormat="1" ht="15">
      <c r="A64" s="363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6" spans="1:16" s="125" customFormat="1" ht="15">
      <c r="A66" s="363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8" spans="1:16" s="125" customFormat="1" ht="15">
      <c r="A68" s="363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70" spans="1:16" s="125" customFormat="1" ht="15">
      <c r="A70" s="363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2" spans="1:16" s="125" customFormat="1" ht="15">
      <c r="A72" s="363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4" spans="1:16" s="125" customFormat="1" ht="15">
      <c r="A74" s="363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6" spans="1:16" s="125" customFormat="1" ht="15">
      <c r="A76" s="363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8" spans="1:16" s="125" customFormat="1" ht="15">
      <c r="A78" s="363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80" spans="1:16" s="125" customFormat="1" ht="15">
      <c r="A80" s="363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2" spans="1:16" s="125" customFormat="1" ht="15">
      <c r="A82" s="363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4" spans="1:16" s="125" customFormat="1" ht="15">
      <c r="A84" s="363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6" spans="1:16" s="125" customFormat="1" ht="15">
      <c r="A86" s="363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8" spans="1:16" s="125" customFormat="1" ht="15">
      <c r="A88" s="363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</sheetData>
  <sheetProtection/>
  <printOptions gridLines="1"/>
  <pageMargins left="0.7874015748031497" right="0.7874015748031497" top="1.1811023622047245" bottom="0.7874015748031497" header="0.5118110236220472" footer="0.5118110236220472"/>
  <pageSetup horizontalDpi="600" verticalDpi="600" orientation="landscape" paperSize="9" scale="90" r:id="rId1"/>
  <headerFooter alignWithMargins="0">
    <oddHeader>&amp;L&amp;"Times New Roman,Obyčejné"&amp;8Fakultní nemocnice Brno, Jihlavská 20, 625 00 Brno
Heliport  HEMS
SO 01 - Heliport
Stupeň: Prováděcí dokumentace
</oddHeader>
    <oddFooter>&amp;C&amp;"Times New Roman,Obyčejné"&amp;10Stránka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45"/>
  </sheetPr>
  <dimension ref="A2:J47"/>
  <sheetViews>
    <sheetView zoomScalePageLayoutView="0" workbookViewId="0" topLeftCell="A1">
      <selection activeCell="G33" sqref="G33:I33"/>
    </sheetView>
  </sheetViews>
  <sheetFormatPr defaultColWidth="8.796875" defaultRowHeight="13.5" customHeight="1"/>
  <cols>
    <col min="1" max="1" width="4.3984375" style="1" customWidth="1"/>
    <col min="2" max="3" width="9.3984375" style="1" customWidth="1"/>
    <col min="4" max="4" width="13.09765625" style="1" customWidth="1"/>
    <col min="5" max="5" width="5.8984375" style="15" customWidth="1"/>
    <col min="6" max="6" width="5.3984375" style="1" customWidth="1"/>
    <col min="7" max="7" width="7.69921875" style="6" customWidth="1"/>
    <col min="8" max="8" width="10.19921875" style="6" customWidth="1"/>
    <col min="9" max="9" width="7.59765625" style="18" customWidth="1"/>
    <col min="10" max="10" width="8.796875" style="1" bestFit="1" customWidth="1"/>
    <col min="11" max="255" width="8.59765625" style="1" customWidth="1"/>
    <col min="256" max="16384" width="8.8984375" style="1" customWidth="1"/>
  </cols>
  <sheetData>
    <row r="2" spans="1:8" ht="13.5" customHeight="1">
      <c r="A2" s="8"/>
      <c r="B2" s="8"/>
      <c r="C2" s="8"/>
      <c r="D2" s="8"/>
      <c r="E2" s="14"/>
      <c r="F2" s="8"/>
      <c r="G2" s="19"/>
      <c r="H2" s="19"/>
    </row>
    <row r="3" spans="1:8" ht="19.5" customHeight="1">
      <c r="A3" s="130"/>
      <c r="B3" s="131" t="s">
        <v>259</v>
      </c>
      <c r="C3" s="127"/>
      <c r="D3" s="127"/>
      <c r="E3" s="128"/>
      <c r="F3" s="127"/>
      <c r="G3" s="129"/>
      <c r="H3" s="129"/>
    </row>
    <row r="4" spans="1:8" ht="13.5" customHeight="1">
      <c r="A4" s="8"/>
      <c r="B4" s="9"/>
      <c r="C4" s="8"/>
      <c r="D4" s="8"/>
      <c r="E4" s="14"/>
      <c r="F4" s="8"/>
      <c r="G4" s="19"/>
      <c r="H4" s="19"/>
    </row>
    <row r="5" spans="1:8" ht="13.5" customHeight="1">
      <c r="A5" s="8"/>
      <c r="B5" s="8"/>
      <c r="C5" s="8"/>
      <c r="D5" s="8"/>
      <c r="E5" s="14"/>
      <c r="F5" s="8"/>
      <c r="G5" s="19"/>
      <c r="H5" s="19"/>
    </row>
    <row r="6" spans="1:8" ht="13.5" customHeight="1">
      <c r="A6" s="8" t="s">
        <v>149</v>
      </c>
      <c r="B6" s="8"/>
      <c r="C6" s="8"/>
      <c r="D6" s="8"/>
      <c r="E6" s="14"/>
      <c r="F6" s="8"/>
      <c r="G6" s="19"/>
      <c r="H6" s="19"/>
    </row>
    <row r="7" spans="1:8" ht="13.5" customHeight="1">
      <c r="A7" s="8"/>
      <c r="B7" s="8"/>
      <c r="C7" s="8"/>
      <c r="D7" s="8"/>
      <c r="E7" s="14"/>
      <c r="F7" s="8"/>
      <c r="G7" s="19"/>
      <c r="H7" s="19"/>
    </row>
    <row r="8" spans="1:8" ht="13.5" customHeight="1">
      <c r="A8" s="8" t="s">
        <v>178</v>
      </c>
      <c r="B8" s="8"/>
      <c r="C8" s="8"/>
      <c r="D8" s="8"/>
      <c r="E8" s="14"/>
      <c r="F8" s="8"/>
      <c r="G8" s="19"/>
      <c r="H8" s="19"/>
    </row>
    <row r="9" spans="1:8" ht="13.5" customHeight="1">
      <c r="A9" s="8" t="s">
        <v>35</v>
      </c>
      <c r="B9" s="8"/>
      <c r="C9" s="8"/>
      <c r="D9" s="8"/>
      <c r="E9" s="14"/>
      <c r="F9" s="8"/>
      <c r="G9" s="19"/>
      <c r="H9" s="19"/>
    </row>
    <row r="10" spans="1:8" ht="13.5" customHeight="1">
      <c r="A10" s="8" t="s">
        <v>36</v>
      </c>
      <c r="B10" s="8"/>
      <c r="C10" s="8"/>
      <c r="D10" s="8"/>
      <c r="E10" s="14"/>
      <c r="F10" s="8"/>
      <c r="G10" s="19"/>
      <c r="H10" s="19"/>
    </row>
    <row r="11" spans="1:8" ht="13.5" customHeight="1">
      <c r="A11" s="8" t="s">
        <v>144</v>
      </c>
      <c r="B11" s="8"/>
      <c r="C11" s="8"/>
      <c r="D11" s="8"/>
      <c r="E11" s="14"/>
      <c r="F11" s="8"/>
      <c r="G11" s="19"/>
      <c r="H11" s="19"/>
    </row>
    <row r="12" spans="1:8" ht="13.5" customHeight="1">
      <c r="A12" s="8" t="s">
        <v>139</v>
      </c>
      <c r="B12" s="8"/>
      <c r="C12" s="8"/>
      <c r="D12" s="8"/>
      <c r="E12" s="14"/>
      <c r="F12" s="8"/>
      <c r="G12" s="19"/>
      <c r="H12" s="19"/>
    </row>
    <row r="13" spans="1:8" ht="13.5" customHeight="1">
      <c r="A13" s="8" t="s">
        <v>140</v>
      </c>
      <c r="B13" s="8"/>
      <c r="C13" s="8"/>
      <c r="D13" s="8"/>
      <c r="E13" s="14"/>
      <c r="F13" s="8"/>
      <c r="G13" s="19"/>
      <c r="H13" s="19"/>
    </row>
    <row r="14" spans="1:8" ht="13.5" customHeight="1">
      <c r="A14" s="8" t="s">
        <v>179</v>
      </c>
      <c r="B14" s="8"/>
      <c r="C14" s="8"/>
      <c r="D14" s="8"/>
      <c r="E14" s="14"/>
      <c r="F14" s="8"/>
      <c r="G14" s="19"/>
      <c r="H14" s="19"/>
    </row>
    <row r="15" spans="1:8" ht="13.5" customHeight="1">
      <c r="A15" s="8" t="s">
        <v>141</v>
      </c>
      <c r="B15" s="8"/>
      <c r="C15" s="8"/>
      <c r="D15" s="8"/>
      <c r="E15" s="14"/>
      <c r="F15" s="8"/>
      <c r="G15" s="19"/>
      <c r="H15" s="19"/>
    </row>
    <row r="16" spans="1:8" ht="13.5" customHeight="1">
      <c r="A16" s="8" t="s">
        <v>142</v>
      </c>
      <c r="B16" s="8"/>
      <c r="C16" s="8"/>
      <c r="D16" s="8"/>
      <c r="E16" s="14"/>
      <c r="F16" s="8"/>
      <c r="G16" s="19"/>
      <c r="H16" s="19"/>
    </row>
    <row r="17" spans="1:8" ht="13.5" customHeight="1">
      <c r="A17" s="8" t="s">
        <v>143</v>
      </c>
      <c r="B17" s="8"/>
      <c r="C17" s="8"/>
      <c r="D17" s="8"/>
      <c r="E17" s="14"/>
      <c r="F17" s="8"/>
      <c r="G17" s="19"/>
      <c r="H17" s="19"/>
    </row>
    <row r="18" spans="1:8" ht="13.5" customHeight="1">
      <c r="A18" s="8" t="s">
        <v>147</v>
      </c>
      <c r="B18" s="8"/>
      <c r="C18" s="8"/>
      <c r="D18" s="8"/>
      <c r="E18" s="14"/>
      <c r="F18" s="8"/>
      <c r="G18" s="19"/>
      <c r="H18" s="19"/>
    </row>
    <row r="19" spans="1:8" ht="13.5" customHeight="1">
      <c r="A19" s="8" t="s">
        <v>146</v>
      </c>
      <c r="B19" s="8"/>
      <c r="C19" s="8"/>
      <c r="D19" s="8"/>
      <c r="E19" s="14"/>
      <c r="F19" s="8"/>
      <c r="G19" s="19"/>
      <c r="H19" s="19"/>
    </row>
    <row r="20" spans="1:8" ht="13.5" customHeight="1">
      <c r="A20" s="8" t="s">
        <v>145</v>
      </c>
      <c r="B20" s="8"/>
      <c r="C20" s="8"/>
      <c r="D20" s="8"/>
      <c r="E20" s="14"/>
      <c r="F20" s="8"/>
      <c r="G20" s="19"/>
      <c r="H20" s="19"/>
    </row>
    <row r="21" spans="1:8" ht="13.5" customHeight="1">
      <c r="A21" s="8" t="s">
        <v>321</v>
      </c>
      <c r="B21" s="8"/>
      <c r="C21" s="8"/>
      <c r="D21" s="8"/>
      <c r="E21" s="14"/>
      <c r="F21" s="8"/>
      <c r="G21" s="19"/>
      <c r="H21" s="19"/>
    </row>
    <row r="22" spans="1:8" ht="13.5" customHeight="1">
      <c r="A22" s="8" t="s">
        <v>322</v>
      </c>
      <c r="B22" s="8"/>
      <c r="C22" s="8"/>
      <c r="D22" s="8"/>
      <c r="E22" s="14"/>
      <c r="F22" s="8"/>
      <c r="G22" s="19"/>
      <c r="H22" s="19"/>
    </row>
    <row r="23" spans="1:8" ht="13.5" customHeight="1" thickBot="1">
      <c r="A23" s="8"/>
      <c r="B23" s="8"/>
      <c r="C23" s="8"/>
      <c r="D23" s="8"/>
      <c r="E23" s="14"/>
      <c r="F23" s="8"/>
      <c r="G23" s="19"/>
      <c r="H23" s="19"/>
    </row>
    <row r="24" spans="1:9" ht="13.5" customHeight="1" thickTop="1">
      <c r="A24" s="469" t="s">
        <v>236</v>
      </c>
      <c r="B24" s="470"/>
      <c r="C24" s="216" t="s">
        <v>467</v>
      </c>
      <c r="D24" s="217"/>
      <c r="E24" s="218"/>
      <c r="F24" s="217"/>
      <c r="G24" s="219" t="s">
        <v>237</v>
      </c>
      <c r="H24" s="220"/>
      <c r="I24" s="221"/>
    </row>
    <row r="25" spans="1:9" ht="13.5" customHeight="1" thickBot="1">
      <c r="A25" s="471" t="s">
        <v>238</v>
      </c>
      <c r="B25" s="472"/>
      <c r="C25" s="222" t="s">
        <v>466</v>
      </c>
      <c r="D25" s="223"/>
      <c r="E25" s="224"/>
      <c r="F25" s="223"/>
      <c r="G25" s="473" t="s">
        <v>464</v>
      </c>
      <c r="H25" s="474"/>
      <c r="I25" s="475"/>
    </row>
    <row r="26" spans="1:9" ht="11.25" customHeight="1" thickTop="1">
      <c r="A26" s="225"/>
      <c r="B26" s="225"/>
      <c r="C26" s="225"/>
      <c r="D26" s="225"/>
      <c r="E26" s="225"/>
      <c r="F26" s="226"/>
      <c r="G26" s="225"/>
      <c r="H26" s="225"/>
      <c r="I26" s="225"/>
    </row>
    <row r="27" spans="1:9" ht="16.5" customHeight="1">
      <c r="A27" s="227" t="s">
        <v>239</v>
      </c>
      <c r="B27" s="228"/>
      <c r="C27" s="228"/>
      <c r="D27" s="228"/>
      <c r="E27" s="229"/>
      <c r="F27" s="228"/>
      <c r="G27" s="228"/>
      <c r="H27" s="228"/>
      <c r="I27" s="228"/>
    </row>
    <row r="28" spans="1:9" ht="13.5" customHeight="1" thickBot="1">
      <c r="A28" s="225"/>
      <c r="B28" s="225"/>
      <c r="C28" s="225"/>
      <c r="D28" s="225"/>
      <c r="E28" s="225"/>
      <c r="F28" s="225"/>
      <c r="G28" s="225"/>
      <c r="H28" s="225"/>
      <c r="I28" s="225"/>
    </row>
    <row r="29" spans="1:9" ht="13.5" customHeight="1" thickBot="1">
      <c r="A29" s="230"/>
      <c r="B29" s="231" t="s">
        <v>240</v>
      </c>
      <c r="C29" s="231"/>
      <c r="D29" s="232"/>
      <c r="E29" s="233" t="s">
        <v>241</v>
      </c>
      <c r="F29" s="234" t="s">
        <v>242</v>
      </c>
      <c r="G29" s="234" t="s">
        <v>243</v>
      </c>
      <c r="H29" s="234" t="s">
        <v>207</v>
      </c>
      <c r="I29" s="235" t="s">
        <v>244</v>
      </c>
    </row>
    <row r="30" spans="1:9" ht="13.5" customHeight="1">
      <c r="A30" s="236"/>
      <c r="B30" s="237"/>
      <c r="C30" s="226"/>
      <c r="D30" s="238"/>
      <c r="E30" s="239"/>
      <c r="F30" s="240"/>
      <c r="G30" s="240"/>
      <c r="H30" s="240"/>
      <c r="I30" s="241"/>
    </row>
    <row r="31" spans="1:9" ht="13.5" customHeight="1">
      <c r="A31" s="236" t="s">
        <v>304</v>
      </c>
      <c r="B31" s="237" t="s">
        <v>305</v>
      </c>
      <c r="C31" s="226"/>
      <c r="D31" s="238"/>
      <c r="E31" s="239">
        <f>'[1]Položky'!BA244</f>
        <v>0</v>
      </c>
      <c r="F31" s="240">
        <f>'[1]Položky'!BB244</f>
        <v>0</v>
      </c>
      <c r="G31" s="240">
        <f>Kusový!K98+Kusový!K120+'Svítidla hlavní'!K81+'systém NO'!K28+'Napájecí systémy+vývody'!K137+'Seznam specifikací'!H14</f>
        <v>1774017.097</v>
      </c>
      <c r="H31" s="240">
        <f>Kusový!L120+Kusový!L98+'Svítidla hlavní'!L81+'systém NO'!L28+'Napájecí systémy+vývody'!L137+'Seznam specifikací'!I14</f>
        <v>226509.4</v>
      </c>
      <c r="I31" s="241">
        <f>SUM('Hodinová sazba'!H15)</f>
        <v>50600</v>
      </c>
    </row>
    <row r="32" spans="1:9" ht="13.5" customHeight="1" thickBot="1">
      <c r="A32" s="236"/>
      <c r="B32" s="237"/>
      <c r="C32" s="226"/>
      <c r="D32" s="238"/>
      <c r="E32" s="239"/>
      <c r="F32" s="240"/>
      <c r="G32" s="240"/>
      <c r="H32" s="240"/>
      <c r="I32" s="241"/>
    </row>
    <row r="33" spans="1:10" ht="13.5" customHeight="1" thickBot="1">
      <c r="A33" s="242"/>
      <c r="B33" s="243" t="s">
        <v>245</v>
      </c>
      <c r="C33" s="243"/>
      <c r="D33" s="244"/>
      <c r="E33" s="245">
        <f>SUM(E30:E32)</f>
        <v>0</v>
      </c>
      <c r="F33" s="246">
        <f>SUM(F30:F32)</f>
        <v>0</v>
      </c>
      <c r="G33" s="246">
        <f>SUM(G30:G32)</f>
        <v>1774017.097</v>
      </c>
      <c r="H33" s="246">
        <f>SUM(H30:H32)</f>
        <v>226509.4</v>
      </c>
      <c r="I33" s="247">
        <f>SUM(I30:I32)</f>
        <v>50600</v>
      </c>
      <c r="J33" s="360"/>
    </row>
    <row r="34" spans="1:9" ht="13.5" customHeight="1">
      <c r="A34" s="226"/>
      <c r="B34" s="226"/>
      <c r="C34" s="226"/>
      <c r="D34" s="226"/>
      <c r="E34" s="226"/>
      <c r="F34" s="226"/>
      <c r="G34" s="226"/>
      <c r="H34" s="226"/>
      <c r="I34" s="226"/>
    </row>
    <row r="35" spans="1:9" ht="15" customHeight="1">
      <c r="A35" s="228" t="s">
        <v>246</v>
      </c>
      <c r="B35" s="228"/>
      <c r="C35" s="228"/>
      <c r="D35" s="228"/>
      <c r="E35" s="228"/>
      <c r="F35" s="228"/>
      <c r="G35" s="248"/>
      <c r="H35" s="228"/>
      <c r="I35" s="228"/>
    </row>
    <row r="36" spans="1:9" ht="13.5" customHeight="1" thickBot="1">
      <c r="A36" s="225"/>
      <c r="B36" s="225"/>
      <c r="C36" s="225"/>
      <c r="D36" s="225"/>
      <c r="E36" s="225"/>
      <c r="F36" s="225"/>
      <c r="G36" s="225"/>
      <c r="H36" s="225"/>
      <c r="I36" s="225"/>
    </row>
    <row r="37" spans="1:9" ht="13.5" customHeight="1">
      <c r="A37" s="249" t="s">
        <v>247</v>
      </c>
      <c r="B37" s="250"/>
      <c r="C37" s="250"/>
      <c r="D37" s="251"/>
      <c r="E37" s="252" t="s">
        <v>40</v>
      </c>
      <c r="F37" s="253" t="s">
        <v>248</v>
      </c>
      <c r="G37" s="254" t="s">
        <v>249</v>
      </c>
      <c r="H37" s="255"/>
      <c r="I37" s="256" t="s">
        <v>40</v>
      </c>
    </row>
    <row r="38" spans="1:9" ht="13.5" customHeight="1">
      <c r="A38" s="257" t="s">
        <v>250</v>
      </c>
      <c r="B38" s="258"/>
      <c r="C38" s="258"/>
      <c r="D38" s="259"/>
      <c r="E38" s="260"/>
      <c r="F38" s="261"/>
      <c r="G38" s="262">
        <f aca="true" t="shared" si="0" ref="G38:G45">CHOOSE(BA38+1,HSV+PSV,HSV+PSV+Mont,HSV+PSV+Dodavka+Mont,HSV,PSV,Mont,Dodavka,Mont+Dodavka,0)</f>
        <v>0</v>
      </c>
      <c r="H38" s="263"/>
      <c r="I38" s="264">
        <f aca="true" t="shared" si="1" ref="I38:I45">E38+F38*G38/100</f>
        <v>0</v>
      </c>
    </row>
    <row r="39" spans="1:9" ht="13.5" customHeight="1">
      <c r="A39" s="257" t="s">
        <v>251</v>
      </c>
      <c r="B39" s="258"/>
      <c r="C39" s="258"/>
      <c r="D39" s="259"/>
      <c r="E39" s="260"/>
      <c r="F39" s="261"/>
      <c r="G39" s="262">
        <f t="shared" si="0"/>
        <v>0</v>
      </c>
      <c r="H39" s="263"/>
      <c r="I39" s="264">
        <f t="shared" si="1"/>
        <v>0</v>
      </c>
    </row>
    <row r="40" spans="1:9" ht="13.5" customHeight="1">
      <c r="A40" s="257" t="s">
        <v>252</v>
      </c>
      <c r="B40" s="258"/>
      <c r="C40" s="258"/>
      <c r="D40" s="259"/>
      <c r="E40" s="260"/>
      <c r="F40" s="261"/>
      <c r="G40" s="262">
        <f t="shared" si="0"/>
        <v>0</v>
      </c>
      <c r="H40" s="263"/>
      <c r="I40" s="264">
        <f t="shared" si="1"/>
        <v>0</v>
      </c>
    </row>
    <row r="41" spans="1:9" ht="13.5" customHeight="1">
      <c r="A41" s="257" t="s">
        <v>253</v>
      </c>
      <c r="B41" s="258"/>
      <c r="C41" s="258"/>
      <c r="D41" s="259"/>
      <c r="E41" s="260"/>
      <c r="F41" s="261"/>
      <c r="G41" s="262">
        <f t="shared" si="0"/>
        <v>0</v>
      </c>
      <c r="H41" s="263"/>
      <c r="I41" s="264">
        <f t="shared" si="1"/>
        <v>0</v>
      </c>
    </row>
    <row r="42" spans="1:9" ht="13.5" customHeight="1">
      <c r="A42" s="257" t="s">
        <v>254</v>
      </c>
      <c r="B42" s="258"/>
      <c r="C42" s="258"/>
      <c r="D42" s="259"/>
      <c r="E42" s="260"/>
      <c r="F42" s="261"/>
      <c r="G42" s="262">
        <f t="shared" si="0"/>
        <v>0</v>
      </c>
      <c r="H42" s="263"/>
      <c r="I42" s="264">
        <f t="shared" si="1"/>
        <v>0</v>
      </c>
    </row>
    <row r="43" spans="1:9" ht="13.5" customHeight="1">
      <c r="A43" s="257" t="s">
        <v>255</v>
      </c>
      <c r="B43" s="258"/>
      <c r="C43" s="258"/>
      <c r="D43" s="259"/>
      <c r="E43" s="260"/>
      <c r="F43" s="261"/>
      <c r="G43" s="262">
        <f t="shared" si="0"/>
        <v>0</v>
      </c>
      <c r="H43" s="263"/>
      <c r="I43" s="264">
        <f t="shared" si="1"/>
        <v>0</v>
      </c>
    </row>
    <row r="44" spans="1:9" ht="13.5" customHeight="1">
      <c r="A44" s="257" t="s">
        <v>256</v>
      </c>
      <c r="B44" s="258"/>
      <c r="C44" s="258"/>
      <c r="D44" s="259"/>
      <c r="E44" s="260"/>
      <c r="F44" s="261"/>
      <c r="G44" s="262">
        <f t="shared" si="0"/>
        <v>0</v>
      </c>
      <c r="H44" s="263"/>
      <c r="I44" s="264">
        <f t="shared" si="1"/>
        <v>0</v>
      </c>
    </row>
    <row r="45" spans="1:9" ht="13.5" customHeight="1">
      <c r="A45" s="257" t="s">
        <v>257</v>
      </c>
      <c r="B45" s="258"/>
      <c r="C45" s="258"/>
      <c r="D45" s="259"/>
      <c r="E45" s="260"/>
      <c r="F45" s="261"/>
      <c r="G45" s="262">
        <f t="shared" si="0"/>
        <v>0</v>
      </c>
      <c r="H45" s="263"/>
      <c r="I45" s="264">
        <f t="shared" si="1"/>
        <v>0</v>
      </c>
    </row>
    <row r="46" spans="1:9" ht="13.5" customHeight="1" thickBot="1">
      <c r="A46" s="265"/>
      <c r="B46" s="266" t="s">
        <v>258</v>
      </c>
      <c r="C46" s="267"/>
      <c r="D46" s="268"/>
      <c r="E46" s="269"/>
      <c r="F46" s="270"/>
      <c r="G46" s="270"/>
      <c r="H46" s="476">
        <f>SUM(I38:I45)</f>
        <v>0</v>
      </c>
      <c r="I46" s="477"/>
    </row>
    <row r="47" spans="1:9" ht="13.5" customHeight="1">
      <c r="A47"/>
      <c r="B47"/>
      <c r="C47"/>
      <c r="D47"/>
      <c r="E47"/>
      <c r="F47"/>
      <c r="G47"/>
      <c r="H47"/>
      <c r="I47"/>
    </row>
  </sheetData>
  <sheetProtection/>
  <mergeCells count="4">
    <mergeCell ref="A24:B24"/>
    <mergeCell ref="A25:B25"/>
    <mergeCell ref="G25:I25"/>
    <mergeCell ref="H46:I46"/>
  </mergeCells>
  <printOptions gridLines="1"/>
  <pageMargins left="0.7874015748031497" right="0.7874015748031497" top="1.5748031496062993" bottom="0.984251968503937" header="0.5118110236220472" footer="0.5118110236220472"/>
  <pageSetup horizontalDpi="600" verticalDpi="600" orientation="portrait" paperSize="9" scale="90" r:id="rId1"/>
  <headerFooter alignWithMargins="0">
    <oddFooter>&amp;C&amp;"Times New Roman,Obyčejné"&amp;10Stránka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34"/>
  </sheetPr>
  <dimension ref="A2:I46"/>
  <sheetViews>
    <sheetView zoomScalePageLayoutView="0" workbookViewId="0" topLeftCell="A1">
      <selection activeCell="G13" sqref="G13"/>
    </sheetView>
  </sheetViews>
  <sheetFormatPr defaultColWidth="8.796875" defaultRowHeight="15"/>
  <cols>
    <col min="1" max="1" width="37.59765625" style="1" customWidth="1"/>
    <col min="2" max="2" width="4" style="1" customWidth="1"/>
    <col min="3" max="3" width="2.59765625" style="16" customWidth="1"/>
    <col min="4" max="4" width="4.09765625" style="1" customWidth="1"/>
    <col min="5" max="5" width="5.8984375" style="6" customWidth="1"/>
    <col min="6" max="6" width="3.19921875" style="6" customWidth="1"/>
    <col min="7" max="7" width="7.69921875" style="15" customWidth="1"/>
    <col min="8" max="8" width="8.59765625" style="1" customWidth="1"/>
    <col min="9" max="9" width="12.09765625" style="1" customWidth="1"/>
    <col min="10" max="10" width="8.796875" style="1" bestFit="1" customWidth="1"/>
    <col min="11" max="255" width="8.59765625" style="1" customWidth="1"/>
    <col min="256" max="16384" width="8.8984375" style="1" customWidth="1"/>
  </cols>
  <sheetData>
    <row r="2" spans="1:8" ht="24.75" customHeight="1">
      <c r="A2" s="75" t="s">
        <v>101</v>
      </c>
      <c r="C2" s="1"/>
      <c r="G2" s="22"/>
      <c r="H2" s="6"/>
    </row>
    <row r="4" spans="5:8" ht="12.75">
      <c r="E4" s="8" t="s">
        <v>8</v>
      </c>
      <c r="F4" s="1" t="s">
        <v>3</v>
      </c>
      <c r="G4" s="19" t="s">
        <v>4</v>
      </c>
      <c r="H4" s="19" t="s">
        <v>5</v>
      </c>
    </row>
    <row r="6" spans="1:8" ht="12.75">
      <c r="A6" s="17" t="s">
        <v>10</v>
      </c>
      <c r="C6" s="6"/>
      <c r="D6" s="34"/>
      <c r="E6" s="1"/>
      <c r="F6" s="1"/>
      <c r="G6" s="6"/>
      <c r="H6" s="6"/>
    </row>
    <row r="7" spans="1:8" ht="12.75">
      <c r="A7" s="39" t="s">
        <v>124</v>
      </c>
      <c r="B7" s="8"/>
      <c r="C7" s="19"/>
      <c r="D7" s="35"/>
      <c r="E7" s="27">
        <v>12</v>
      </c>
      <c r="F7" s="8" t="s">
        <v>9</v>
      </c>
      <c r="G7" s="19">
        <v>220</v>
      </c>
      <c r="H7" s="19">
        <f aca="true" t="shared" si="0" ref="H7:H12">+G7*E7</f>
        <v>2640</v>
      </c>
    </row>
    <row r="8" spans="1:8" ht="12.75">
      <c r="A8" s="39" t="s">
        <v>462</v>
      </c>
      <c r="B8" s="8"/>
      <c r="C8" s="19"/>
      <c r="D8" s="35"/>
      <c r="E8" s="27">
        <v>60</v>
      </c>
      <c r="F8" s="8" t="s">
        <v>9</v>
      </c>
      <c r="G8" s="19">
        <v>220</v>
      </c>
      <c r="H8" s="19">
        <f t="shared" si="0"/>
        <v>13200</v>
      </c>
    </row>
    <row r="9" spans="1:8" ht="12.75">
      <c r="A9" s="39" t="s">
        <v>11</v>
      </c>
      <c r="B9" s="8"/>
      <c r="C9" s="19"/>
      <c r="D9" s="35"/>
      <c r="E9" s="27">
        <v>80</v>
      </c>
      <c r="F9" s="8" t="s">
        <v>9</v>
      </c>
      <c r="G9" s="19">
        <v>220</v>
      </c>
      <c r="H9" s="19">
        <f t="shared" si="0"/>
        <v>17600</v>
      </c>
    </row>
    <row r="10" spans="1:8" ht="12.75">
      <c r="A10" s="39" t="s">
        <v>34</v>
      </c>
      <c r="B10" s="8"/>
      <c r="C10" s="19"/>
      <c r="D10" s="35"/>
      <c r="E10" s="27">
        <v>30</v>
      </c>
      <c r="F10" s="8" t="s">
        <v>9</v>
      </c>
      <c r="G10" s="19">
        <v>220</v>
      </c>
      <c r="H10" s="19">
        <f t="shared" si="0"/>
        <v>6600</v>
      </c>
    </row>
    <row r="11" spans="1:8" ht="24.75" customHeight="1">
      <c r="A11" s="39" t="s">
        <v>45</v>
      </c>
      <c r="B11" s="8"/>
      <c r="C11" s="19"/>
      <c r="D11" s="35"/>
      <c r="E11" s="27">
        <v>40</v>
      </c>
      <c r="F11" s="8" t="s">
        <v>9</v>
      </c>
      <c r="G11" s="19">
        <v>220</v>
      </c>
      <c r="H11" s="19">
        <f t="shared" si="0"/>
        <v>8800</v>
      </c>
    </row>
    <row r="12" spans="1:8" ht="25.5">
      <c r="A12" s="39" t="s">
        <v>138</v>
      </c>
      <c r="B12" s="8"/>
      <c r="C12" s="19"/>
      <c r="D12" s="35"/>
      <c r="E12" s="27">
        <v>8</v>
      </c>
      <c r="F12" s="8" t="s">
        <v>9</v>
      </c>
      <c r="G12" s="19">
        <v>220</v>
      </c>
      <c r="H12" s="19">
        <f t="shared" si="0"/>
        <v>1760</v>
      </c>
    </row>
    <row r="13" spans="1:8" ht="12.75">
      <c r="A13" s="39"/>
      <c r="B13" s="8"/>
      <c r="C13" s="19"/>
      <c r="D13" s="35"/>
      <c r="E13" s="8"/>
      <c r="F13" s="8"/>
      <c r="G13" s="19"/>
      <c r="H13" s="19"/>
    </row>
    <row r="14" spans="1:8" ht="12.75">
      <c r="A14" s="8"/>
      <c r="B14" s="8"/>
      <c r="C14" s="19"/>
      <c r="D14" s="35"/>
      <c r="E14" s="8"/>
      <c r="F14" s="8"/>
      <c r="G14" s="19"/>
      <c r="H14" s="19"/>
    </row>
    <row r="15" spans="1:8" s="17" customFormat="1" ht="13.5" thickBot="1">
      <c r="A15" s="76" t="s">
        <v>12</v>
      </c>
      <c r="B15" s="76"/>
      <c r="C15" s="77"/>
      <c r="D15" s="78"/>
      <c r="E15" s="76"/>
      <c r="F15" s="76"/>
      <c r="G15" s="79"/>
      <c r="H15" s="77">
        <f>SUM(H7:H14)</f>
        <v>50600</v>
      </c>
    </row>
    <row r="17" spans="1:4" ht="12.75">
      <c r="A17" s="8"/>
      <c r="B17" s="8"/>
      <c r="C17" s="8"/>
      <c r="D17" s="8"/>
    </row>
    <row r="18" spans="1:3" ht="12.75">
      <c r="A18" s="8"/>
      <c r="B18" s="8"/>
      <c r="C18" s="8"/>
    </row>
    <row r="19" spans="1:3" ht="12.75">
      <c r="A19" s="8"/>
      <c r="B19" s="8"/>
      <c r="C19" s="8"/>
    </row>
    <row r="20" spans="1:3" ht="12.75">
      <c r="A20" s="8"/>
      <c r="B20" s="8"/>
      <c r="C20" s="8"/>
    </row>
    <row r="21" spans="1:3" ht="12.75">
      <c r="A21" s="8"/>
      <c r="B21" s="8"/>
      <c r="C21" s="8"/>
    </row>
    <row r="22" spans="1:3" ht="12.75">
      <c r="A22" s="8"/>
      <c r="B22" s="8"/>
      <c r="C22" s="8"/>
    </row>
    <row r="23" spans="1:3" ht="12.75">
      <c r="A23" s="8"/>
      <c r="B23" s="8"/>
      <c r="C23" s="8"/>
    </row>
    <row r="46" ht="12.75">
      <c r="I46" s="20"/>
    </row>
  </sheetData>
  <sheetProtection/>
  <printOptions gridLines="1"/>
  <pageMargins left="0.7874015748031497" right="0.7874015748031497" top="1.1811023622047245" bottom="0.7874015748031497" header="0.5118110236220472" footer="0.5118110236220472"/>
  <pageSetup horizontalDpi="600" verticalDpi="600" orientation="landscape" paperSize="9" scale="90" r:id="rId1"/>
  <headerFooter alignWithMargins="0">
    <oddHeader>&amp;L&amp;"Times New Roman,Obyčejné"&amp;8Fakultní nemocnice Brno, Jihlavská 20, 625 00 Brno
Heliport  HEMS
SO 01 - Heliport
Stupeň: Prováděcí dokumentace
</oddHeader>
    <oddFooter>&amp;C&amp;"Times New Roman,Obyčejné"&amp;10Stránka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indexed="34"/>
  </sheetPr>
  <dimension ref="A2:R133"/>
  <sheetViews>
    <sheetView zoomScalePageLayoutView="0" workbookViewId="0" topLeftCell="A40">
      <selection activeCell="C2" sqref="C2"/>
    </sheetView>
  </sheetViews>
  <sheetFormatPr defaultColWidth="8.59765625" defaultRowHeight="15"/>
  <cols>
    <col min="1" max="1" width="3.796875" style="362" customWidth="1"/>
    <col min="2" max="2" width="12.19921875" style="195" customWidth="1"/>
    <col min="3" max="3" width="23.796875" style="1" customWidth="1"/>
    <col min="4" max="4" width="9.59765625" style="1" customWidth="1"/>
    <col min="5" max="5" width="9.3984375" style="1" customWidth="1"/>
    <col min="6" max="6" width="5.296875" style="21" customWidth="1"/>
    <col min="7" max="7" width="5.3984375" style="1" customWidth="1"/>
    <col min="8" max="8" width="3.19921875" style="40" customWidth="1"/>
    <col min="9" max="10" width="6.09765625" style="2" customWidth="1"/>
    <col min="11" max="11" width="9" style="6" customWidth="1"/>
    <col min="12" max="12" width="9.8984375" style="6" customWidth="1"/>
    <col min="13" max="13" width="8.796875" style="1" bestFit="1" customWidth="1"/>
    <col min="14" max="16384" width="8.59765625" style="1" customWidth="1"/>
  </cols>
  <sheetData>
    <row r="2" spans="3:12" ht="24.75" customHeight="1">
      <c r="C2" s="74"/>
      <c r="D2" s="75" t="s">
        <v>18</v>
      </c>
      <c r="E2" s="12"/>
      <c r="F2" s="1"/>
      <c r="H2" s="6"/>
      <c r="I2" s="6"/>
      <c r="J2" s="6"/>
      <c r="K2" s="22"/>
      <c r="L2" s="22"/>
    </row>
    <row r="3" spans="5:10" ht="12.75">
      <c r="E3" s="21"/>
      <c r="F3" s="1"/>
      <c r="G3" s="40"/>
      <c r="H3" s="2"/>
      <c r="I3" s="6"/>
      <c r="J3" s="6"/>
    </row>
    <row r="4" spans="4:10" ht="12.75">
      <c r="D4" s="83"/>
      <c r="E4" s="21"/>
      <c r="F4" s="1"/>
      <c r="G4" s="40"/>
      <c r="H4" s="2"/>
      <c r="I4" s="6"/>
      <c r="J4" s="6"/>
    </row>
    <row r="5" spans="3:12" ht="25.5">
      <c r="C5" s="132" t="s">
        <v>7</v>
      </c>
      <c r="D5" s="132"/>
      <c r="E5" s="132"/>
      <c r="F5" s="132"/>
      <c r="G5" s="120" t="s">
        <v>8</v>
      </c>
      <c r="H5" s="133" t="s">
        <v>3</v>
      </c>
      <c r="I5" s="350" t="s">
        <v>306</v>
      </c>
      <c r="J5" s="350" t="s">
        <v>307</v>
      </c>
      <c r="K5" s="350" t="s">
        <v>308</v>
      </c>
      <c r="L5" s="350" t="s">
        <v>309</v>
      </c>
    </row>
    <row r="6" spans="3:12" ht="12.75">
      <c r="C6" s="132"/>
      <c r="D6" s="132"/>
      <c r="E6" s="132"/>
      <c r="F6" s="132"/>
      <c r="G6" s="120"/>
      <c r="H6" s="133"/>
      <c r="I6" s="126"/>
      <c r="J6" s="126"/>
      <c r="K6" s="126"/>
      <c r="L6" s="126"/>
    </row>
    <row r="7" spans="3:12" ht="12.75">
      <c r="C7" s="132"/>
      <c r="D7" s="132"/>
      <c r="E7" s="132"/>
      <c r="F7" s="132"/>
      <c r="G7" s="120"/>
      <c r="H7" s="133"/>
      <c r="I7" s="126"/>
      <c r="J7" s="126"/>
      <c r="K7" s="126"/>
      <c r="L7" s="126"/>
    </row>
    <row r="8" spans="1:12" ht="12.75">
      <c r="A8" s="362" t="s">
        <v>319</v>
      </c>
      <c r="B8" s="195" t="s">
        <v>320</v>
      </c>
      <c r="C8" s="94" t="s">
        <v>180</v>
      </c>
      <c r="D8" s="132"/>
      <c r="E8" s="132"/>
      <c r="F8" s="132"/>
      <c r="G8" s="120"/>
      <c r="H8" s="133"/>
      <c r="I8" s="126"/>
      <c r="J8" s="126"/>
      <c r="K8" s="126"/>
      <c r="L8" s="126"/>
    </row>
    <row r="9" spans="1:12" ht="12.75">
      <c r="A9" s="362">
        <v>1</v>
      </c>
      <c r="B9" s="195" t="s">
        <v>186</v>
      </c>
      <c r="C9" s="27" t="s">
        <v>183</v>
      </c>
      <c r="D9" s="192">
        <v>1</v>
      </c>
      <c r="E9" s="28" t="s">
        <v>27</v>
      </c>
      <c r="F9" s="192"/>
      <c r="G9" s="191">
        <v>6</v>
      </c>
      <c r="H9" s="3" t="s">
        <v>6</v>
      </c>
      <c r="I9" s="11"/>
      <c r="J9" s="11">
        <v>66</v>
      </c>
      <c r="K9" s="19"/>
      <c r="L9" s="19">
        <f>G9*J9</f>
        <v>396</v>
      </c>
    </row>
    <row r="10" spans="1:12" s="4" customFormat="1" ht="12.75">
      <c r="A10" s="362">
        <v>2</v>
      </c>
      <c r="B10" s="195" t="s">
        <v>182</v>
      </c>
      <c r="C10" s="27" t="s">
        <v>181</v>
      </c>
      <c r="D10" s="3" t="s">
        <v>17</v>
      </c>
      <c r="E10" s="28" t="s">
        <v>27</v>
      </c>
      <c r="F10" s="3"/>
      <c r="G10" s="41">
        <v>6</v>
      </c>
      <c r="H10" s="3" t="s">
        <v>6</v>
      </c>
      <c r="I10" s="11">
        <v>95.8</v>
      </c>
      <c r="J10" s="11"/>
      <c r="K10" s="19">
        <f>G10*I10</f>
        <v>574.8</v>
      </c>
      <c r="L10" s="19">
        <f aca="true" t="shared" si="0" ref="L10:L70">G10*J10</f>
        <v>0</v>
      </c>
    </row>
    <row r="11" spans="1:12" ht="12.75">
      <c r="A11" s="362">
        <v>3</v>
      </c>
      <c r="B11" s="195" t="s">
        <v>186</v>
      </c>
      <c r="C11" s="27" t="s">
        <v>183</v>
      </c>
      <c r="D11" s="192" t="s">
        <v>469</v>
      </c>
      <c r="E11" s="28" t="s">
        <v>27</v>
      </c>
      <c r="F11" s="192"/>
      <c r="G11" s="191">
        <v>2</v>
      </c>
      <c r="H11" s="3" t="s">
        <v>6</v>
      </c>
      <c r="I11" s="11"/>
      <c r="J11" s="11">
        <v>66</v>
      </c>
      <c r="K11" s="19">
        <f aca="true" t="shared" si="1" ref="K11:K70">G11*I11</f>
        <v>0</v>
      </c>
      <c r="L11" s="19">
        <f t="shared" si="0"/>
        <v>132</v>
      </c>
    </row>
    <row r="12" spans="1:12" s="4" customFormat="1" ht="12.75">
      <c r="A12" s="362">
        <v>4</v>
      </c>
      <c r="B12" s="195" t="s">
        <v>182</v>
      </c>
      <c r="C12" s="27" t="s">
        <v>181</v>
      </c>
      <c r="D12" s="3" t="s">
        <v>469</v>
      </c>
      <c r="E12" s="28" t="s">
        <v>27</v>
      </c>
      <c r="F12" s="3"/>
      <c r="G12" s="41">
        <v>2</v>
      </c>
      <c r="H12" s="3" t="s">
        <v>6</v>
      </c>
      <c r="I12" s="452">
        <v>101.1</v>
      </c>
      <c r="J12" s="11"/>
      <c r="K12" s="19">
        <f t="shared" si="1"/>
        <v>202.2</v>
      </c>
      <c r="L12" s="19">
        <f t="shared" si="0"/>
        <v>0</v>
      </c>
    </row>
    <row r="13" spans="1:12" s="4" customFormat="1" ht="12.75">
      <c r="A13" s="362">
        <v>5</v>
      </c>
      <c r="B13" s="195" t="s">
        <v>187</v>
      </c>
      <c r="C13" s="27" t="s">
        <v>183</v>
      </c>
      <c r="D13" s="3">
        <v>5</v>
      </c>
      <c r="E13" s="28" t="s">
        <v>27</v>
      </c>
      <c r="F13" s="3"/>
      <c r="G13" s="191">
        <v>1</v>
      </c>
      <c r="H13" s="3" t="s">
        <v>6</v>
      </c>
      <c r="I13" s="11"/>
      <c r="J13" s="11">
        <v>70.6</v>
      </c>
      <c r="K13" s="19">
        <f t="shared" si="1"/>
        <v>0</v>
      </c>
      <c r="L13" s="19">
        <f t="shared" si="0"/>
        <v>70.6</v>
      </c>
    </row>
    <row r="14" spans="1:12" s="4" customFormat="1" ht="12.75">
      <c r="A14" s="362">
        <v>6</v>
      </c>
      <c r="B14" s="195" t="s">
        <v>182</v>
      </c>
      <c r="C14" s="27" t="s">
        <v>181</v>
      </c>
      <c r="D14" s="3">
        <v>5</v>
      </c>
      <c r="E14" s="28" t="s">
        <v>27</v>
      </c>
      <c r="F14" s="3"/>
      <c r="G14" s="41">
        <v>1</v>
      </c>
      <c r="H14" s="3" t="s">
        <v>6</v>
      </c>
      <c r="I14" s="453">
        <v>123.9</v>
      </c>
      <c r="J14" s="11"/>
      <c r="K14" s="19">
        <f t="shared" si="1"/>
        <v>123.9</v>
      </c>
      <c r="L14" s="19">
        <f t="shared" si="0"/>
        <v>0</v>
      </c>
    </row>
    <row r="15" spans="1:12" s="4" customFormat="1" ht="12.75">
      <c r="A15" s="362">
        <v>7</v>
      </c>
      <c r="B15" s="194">
        <v>210</v>
      </c>
      <c r="C15" s="27" t="s">
        <v>471</v>
      </c>
      <c r="D15" s="3"/>
      <c r="E15" s="28"/>
      <c r="F15" s="3"/>
      <c r="G15" s="191">
        <v>1</v>
      </c>
      <c r="H15" s="3" t="s">
        <v>6</v>
      </c>
      <c r="I15" s="11"/>
      <c r="J15" s="11">
        <v>108</v>
      </c>
      <c r="K15" s="19">
        <f t="shared" si="1"/>
        <v>0</v>
      </c>
      <c r="L15" s="19">
        <f t="shared" si="0"/>
        <v>108</v>
      </c>
    </row>
    <row r="16" spans="1:12" s="4" customFormat="1" ht="12.75">
      <c r="A16" s="362">
        <v>8</v>
      </c>
      <c r="B16" s="195" t="s">
        <v>182</v>
      </c>
      <c r="C16" s="27" t="s">
        <v>470</v>
      </c>
      <c r="D16" s="3"/>
      <c r="E16" s="28"/>
      <c r="F16" s="3"/>
      <c r="G16" s="4">
        <v>1</v>
      </c>
      <c r="H16" s="3" t="s">
        <v>6</v>
      </c>
      <c r="I16" s="11">
        <v>495</v>
      </c>
      <c r="J16" s="11"/>
      <c r="K16" s="19">
        <f t="shared" si="1"/>
        <v>495</v>
      </c>
      <c r="L16" s="19">
        <f t="shared" si="0"/>
        <v>0</v>
      </c>
    </row>
    <row r="17" spans="1:12" s="4" customFormat="1" ht="12.75">
      <c r="A17" s="362">
        <v>9</v>
      </c>
      <c r="B17" s="194">
        <v>210</v>
      </c>
      <c r="C17" s="27" t="s">
        <v>471</v>
      </c>
      <c r="D17" s="3"/>
      <c r="E17" s="28"/>
      <c r="F17" s="3"/>
      <c r="G17" s="191">
        <v>1</v>
      </c>
      <c r="H17" s="3" t="s">
        <v>6</v>
      </c>
      <c r="I17" s="11"/>
      <c r="J17" s="11">
        <v>108</v>
      </c>
      <c r="K17" s="19">
        <f t="shared" si="1"/>
        <v>0</v>
      </c>
      <c r="L17" s="19">
        <f t="shared" si="0"/>
        <v>108</v>
      </c>
    </row>
    <row r="18" spans="1:12" s="4" customFormat="1" ht="12.75">
      <c r="A18" s="362">
        <v>10</v>
      </c>
      <c r="B18" s="195" t="s">
        <v>182</v>
      </c>
      <c r="C18" s="27" t="s">
        <v>472</v>
      </c>
      <c r="D18" s="3"/>
      <c r="E18" s="28"/>
      <c r="F18" s="3"/>
      <c r="G18" s="4">
        <v>1</v>
      </c>
      <c r="H18" s="3" t="s">
        <v>6</v>
      </c>
      <c r="I18" s="11">
        <v>715</v>
      </c>
      <c r="J18" s="11"/>
      <c r="K18" s="19">
        <f t="shared" si="1"/>
        <v>715</v>
      </c>
      <c r="L18" s="19">
        <f t="shared" si="0"/>
        <v>0</v>
      </c>
    </row>
    <row r="19" spans="1:12" s="4" customFormat="1" ht="12.75">
      <c r="A19" s="362">
        <v>11</v>
      </c>
      <c r="B19" s="194">
        <v>210</v>
      </c>
      <c r="C19" s="27" t="s">
        <v>471</v>
      </c>
      <c r="D19" s="3"/>
      <c r="E19" s="28"/>
      <c r="F19" s="3"/>
      <c r="G19" s="191">
        <v>1</v>
      </c>
      <c r="H19" s="3" t="s">
        <v>6</v>
      </c>
      <c r="I19" s="11"/>
      <c r="J19" s="11">
        <v>108</v>
      </c>
      <c r="K19" s="19">
        <f t="shared" si="1"/>
        <v>0</v>
      </c>
      <c r="L19" s="19">
        <f t="shared" si="0"/>
        <v>108</v>
      </c>
    </row>
    <row r="20" spans="1:12" s="4" customFormat="1" ht="12.75">
      <c r="A20" s="362">
        <v>12</v>
      </c>
      <c r="B20" s="195" t="s">
        <v>182</v>
      </c>
      <c r="C20" s="27" t="s">
        <v>473</v>
      </c>
      <c r="D20" s="3"/>
      <c r="E20" s="28"/>
      <c r="F20" s="3"/>
      <c r="G20" s="4">
        <v>1</v>
      </c>
      <c r="H20" s="3" t="s">
        <v>6</v>
      </c>
      <c r="I20" s="11">
        <v>462</v>
      </c>
      <c r="J20" s="11"/>
      <c r="K20" s="19">
        <f t="shared" si="1"/>
        <v>462</v>
      </c>
      <c r="L20" s="19">
        <f t="shared" si="0"/>
        <v>0</v>
      </c>
    </row>
    <row r="21" spans="1:12" s="4" customFormat="1" ht="12.75">
      <c r="A21" s="362">
        <v>13</v>
      </c>
      <c r="B21" s="194">
        <v>210</v>
      </c>
      <c r="C21" s="27" t="s">
        <v>471</v>
      </c>
      <c r="D21" s="3"/>
      <c r="E21" s="28"/>
      <c r="F21" s="3"/>
      <c r="G21" s="191">
        <v>1</v>
      </c>
      <c r="H21" s="3" t="s">
        <v>6</v>
      </c>
      <c r="I21" s="11"/>
      <c r="J21" s="11">
        <v>108</v>
      </c>
      <c r="K21" s="19">
        <f t="shared" si="1"/>
        <v>0</v>
      </c>
      <c r="L21" s="19">
        <f t="shared" si="0"/>
        <v>108</v>
      </c>
    </row>
    <row r="22" spans="1:12" s="4" customFormat="1" ht="12.75">
      <c r="A22" s="362">
        <v>14</v>
      </c>
      <c r="B22" s="195" t="s">
        <v>182</v>
      </c>
      <c r="C22" s="27" t="s">
        <v>474</v>
      </c>
      <c r="D22" s="3"/>
      <c r="E22" s="28"/>
      <c r="F22" s="3"/>
      <c r="G22" s="4">
        <v>1</v>
      </c>
      <c r="H22" s="3" t="s">
        <v>6</v>
      </c>
      <c r="I22" s="11">
        <v>462</v>
      </c>
      <c r="J22" s="11"/>
      <c r="K22" s="19">
        <f t="shared" si="1"/>
        <v>462</v>
      </c>
      <c r="L22" s="19">
        <f t="shared" si="0"/>
        <v>0</v>
      </c>
    </row>
    <row r="23" spans="1:12" s="4" customFormat="1" ht="12.75">
      <c r="A23" s="362">
        <v>15</v>
      </c>
      <c r="B23" s="195" t="s">
        <v>217</v>
      </c>
      <c r="C23" s="27" t="s">
        <v>325</v>
      </c>
      <c r="D23" s="3"/>
      <c r="E23" s="28"/>
      <c r="F23" s="3"/>
      <c r="G23" s="191">
        <v>21</v>
      </c>
      <c r="H23" s="3" t="s">
        <v>6</v>
      </c>
      <c r="I23" s="11"/>
      <c r="J23" s="11">
        <v>90</v>
      </c>
      <c r="K23" s="19">
        <f t="shared" si="1"/>
        <v>0</v>
      </c>
      <c r="L23" s="19">
        <f t="shared" si="0"/>
        <v>1890</v>
      </c>
    </row>
    <row r="24" spans="1:12" s="4" customFormat="1" ht="12.75" customHeight="1">
      <c r="A24" s="362">
        <v>16</v>
      </c>
      <c r="B24" s="195" t="s">
        <v>182</v>
      </c>
      <c r="C24" s="27" t="s">
        <v>326</v>
      </c>
      <c r="D24" s="3"/>
      <c r="E24" s="28"/>
      <c r="F24" s="3"/>
      <c r="G24" s="41">
        <v>21</v>
      </c>
      <c r="H24" s="3" t="s">
        <v>6</v>
      </c>
      <c r="I24" s="11">
        <v>1265</v>
      </c>
      <c r="J24" s="11"/>
      <c r="K24" s="19">
        <f t="shared" si="1"/>
        <v>26565</v>
      </c>
      <c r="L24" s="19">
        <f t="shared" si="0"/>
        <v>0</v>
      </c>
    </row>
    <row r="25" spans="1:12" s="4" customFormat="1" ht="12.75">
      <c r="A25" s="363"/>
      <c r="B25" s="194"/>
      <c r="C25" s="196"/>
      <c r="D25" s="197"/>
      <c r="E25" s="198"/>
      <c r="F25" s="197"/>
      <c r="G25" s="199"/>
      <c r="H25" s="197"/>
      <c r="I25" s="200"/>
      <c r="J25" s="200"/>
      <c r="K25" s="19"/>
      <c r="L25" s="19"/>
    </row>
    <row r="26" spans="1:12" s="4" customFormat="1" ht="12.75">
      <c r="A26" s="363"/>
      <c r="B26" s="194"/>
      <c r="C26" s="201" t="s">
        <v>125</v>
      </c>
      <c r="D26" s="201"/>
      <c r="E26" s="202"/>
      <c r="F26" s="201"/>
      <c r="G26" s="203"/>
      <c r="H26" s="201"/>
      <c r="I26" s="200"/>
      <c r="J26" s="200"/>
      <c r="K26" s="19"/>
      <c r="L26" s="19"/>
    </row>
    <row r="27" spans="1:12" s="4" customFormat="1" ht="12.75">
      <c r="A27" s="363"/>
      <c r="B27" s="194"/>
      <c r="C27" s="201" t="s">
        <v>44</v>
      </c>
      <c r="D27" s="201"/>
      <c r="E27" s="202"/>
      <c r="F27" s="201"/>
      <c r="G27" s="203"/>
      <c r="H27" s="201"/>
      <c r="I27" s="200"/>
      <c r="J27" s="200"/>
      <c r="K27" s="19"/>
      <c r="L27" s="19"/>
    </row>
    <row r="28" spans="1:12" s="4" customFormat="1" ht="12.75">
      <c r="A28" s="363"/>
      <c r="B28" s="194"/>
      <c r="C28" s="201" t="s">
        <v>126</v>
      </c>
      <c r="D28" s="201"/>
      <c r="E28" s="202"/>
      <c r="F28" s="201"/>
      <c r="G28" s="203"/>
      <c r="H28" s="201"/>
      <c r="I28" s="200"/>
      <c r="J28" s="200"/>
      <c r="K28" s="19"/>
      <c r="L28" s="19"/>
    </row>
    <row r="29" spans="1:12" s="4" customFormat="1" ht="12.75">
      <c r="A29" s="363"/>
      <c r="B29" s="194"/>
      <c r="C29" s="201"/>
      <c r="D29" s="201"/>
      <c r="E29" s="202"/>
      <c r="F29" s="201"/>
      <c r="G29" s="203"/>
      <c r="H29" s="201"/>
      <c r="I29" s="200"/>
      <c r="J29" s="200"/>
      <c r="K29" s="19"/>
      <c r="L29" s="19"/>
    </row>
    <row r="30" spans="1:12" s="4" customFormat="1" ht="12.75">
      <c r="A30" s="363"/>
      <c r="B30" s="194"/>
      <c r="C30" s="201"/>
      <c r="D30" s="201"/>
      <c r="E30" s="202"/>
      <c r="F30" s="201"/>
      <c r="G30" s="203"/>
      <c r="H30" s="201"/>
      <c r="I30" s="200"/>
      <c r="J30" s="200"/>
      <c r="K30" s="19"/>
      <c r="L30" s="19"/>
    </row>
    <row r="31" spans="1:12" s="4" customFormat="1" ht="12.75">
      <c r="A31" s="363">
        <v>17</v>
      </c>
      <c r="B31" s="195" t="s">
        <v>185</v>
      </c>
      <c r="C31" s="385" t="s">
        <v>184</v>
      </c>
      <c r="D31" s="3" t="s">
        <v>37</v>
      </c>
      <c r="E31" s="28" t="s">
        <v>27</v>
      </c>
      <c r="F31" s="11"/>
      <c r="G31" s="191">
        <v>12</v>
      </c>
      <c r="H31" s="3" t="s">
        <v>6</v>
      </c>
      <c r="I31" s="11"/>
      <c r="J31" s="11">
        <v>59.2</v>
      </c>
      <c r="K31" s="19">
        <f t="shared" si="1"/>
        <v>0</v>
      </c>
      <c r="L31" s="19">
        <f t="shared" si="0"/>
        <v>710.4000000000001</v>
      </c>
    </row>
    <row r="32" spans="1:13" s="4" customFormat="1" ht="12.75">
      <c r="A32" s="363">
        <v>18</v>
      </c>
      <c r="B32" s="194" t="s">
        <v>182</v>
      </c>
      <c r="C32" s="27" t="s">
        <v>28</v>
      </c>
      <c r="D32" s="3" t="s">
        <v>37</v>
      </c>
      <c r="E32" s="28" t="s">
        <v>27</v>
      </c>
      <c r="F32" s="3"/>
      <c r="G32" s="37">
        <v>12</v>
      </c>
      <c r="H32" s="3" t="s">
        <v>6</v>
      </c>
      <c r="I32" s="190">
        <v>88.5</v>
      </c>
      <c r="J32" s="190"/>
      <c r="K32" s="19">
        <f t="shared" si="1"/>
        <v>1062</v>
      </c>
      <c r="L32" s="19">
        <f t="shared" si="0"/>
        <v>0</v>
      </c>
      <c r="M32" s="13"/>
    </row>
    <row r="33" spans="1:16" s="4" customFormat="1" ht="12.75">
      <c r="A33" s="363">
        <v>19</v>
      </c>
      <c r="B33" s="195" t="s">
        <v>189</v>
      </c>
      <c r="C33" s="25" t="s">
        <v>188</v>
      </c>
      <c r="D33" s="3"/>
      <c r="E33" s="3"/>
      <c r="F33" s="3"/>
      <c r="G33" s="191">
        <v>1</v>
      </c>
      <c r="H33" s="3" t="s">
        <v>6</v>
      </c>
      <c r="I33" s="11"/>
      <c r="J33" s="11">
        <v>66</v>
      </c>
      <c r="K33" s="19">
        <f t="shared" si="1"/>
        <v>0</v>
      </c>
      <c r="L33" s="19">
        <f t="shared" si="0"/>
        <v>66</v>
      </c>
      <c r="M33" s="56"/>
      <c r="P33" s="12"/>
    </row>
    <row r="34" spans="1:16" s="4" customFormat="1" ht="12.75">
      <c r="A34" s="363">
        <v>20</v>
      </c>
      <c r="B34" s="194" t="s">
        <v>182</v>
      </c>
      <c r="C34" s="25" t="s">
        <v>33</v>
      </c>
      <c r="D34" s="3" t="s">
        <v>94</v>
      </c>
      <c r="E34" s="3" t="s">
        <v>95</v>
      </c>
      <c r="F34" s="3"/>
      <c r="G34" s="13">
        <v>1</v>
      </c>
      <c r="H34" s="3" t="s">
        <v>6</v>
      </c>
      <c r="I34" s="11">
        <v>119.3</v>
      </c>
      <c r="J34" s="11"/>
      <c r="K34" s="19">
        <f t="shared" si="1"/>
        <v>119.3</v>
      </c>
      <c r="L34" s="19">
        <f t="shared" si="0"/>
        <v>0</v>
      </c>
      <c r="M34" s="56"/>
      <c r="P34" s="12"/>
    </row>
    <row r="35" spans="1:12" s="13" customFormat="1" ht="14.25" customHeight="1">
      <c r="A35" s="363">
        <v>21</v>
      </c>
      <c r="B35" s="194" t="s">
        <v>190</v>
      </c>
      <c r="C35" s="25" t="s">
        <v>191</v>
      </c>
      <c r="D35" s="8" t="s">
        <v>171</v>
      </c>
      <c r="E35" s="8" t="s">
        <v>129</v>
      </c>
      <c r="F35" s="3"/>
      <c r="G35" s="191">
        <v>25</v>
      </c>
      <c r="H35" s="23" t="s">
        <v>6</v>
      </c>
      <c r="I35" s="11"/>
      <c r="J35" s="11">
        <v>19.6</v>
      </c>
      <c r="K35" s="19">
        <f t="shared" si="1"/>
        <v>0</v>
      </c>
      <c r="L35" s="19">
        <f t="shared" si="0"/>
        <v>490.00000000000006</v>
      </c>
    </row>
    <row r="36" spans="1:15" s="4" customFormat="1" ht="12.75">
      <c r="A36" s="363">
        <v>22</v>
      </c>
      <c r="B36" s="194" t="s">
        <v>182</v>
      </c>
      <c r="C36" s="27" t="s">
        <v>38</v>
      </c>
      <c r="D36" s="8" t="s">
        <v>171</v>
      </c>
      <c r="E36" s="8" t="s">
        <v>129</v>
      </c>
      <c r="F36" s="8"/>
      <c r="G36" s="37">
        <v>25</v>
      </c>
      <c r="H36" s="23" t="s">
        <v>6</v>
      </c>
      <c r="I36" s="11">
        <v>3.5</v>
      </c>
      <c r="J36" s="11"/>
      <c r="K36" s="19">
        <f t="shared" si="1"/>
        <v>87.5</v>
      </c>
      <c r="L36" s="19">
        <f t="shared" si="0"/>
        <v>0</v>
      </c>
      <c r="O36" s="13"/>
    </row>
    <row r="37" spans="1:15" s="4" customFormat="1" ht="12.75">
      <c r="A37" s="363">
        <v>23</v>
      </c>
      <c r="B37" s="194" t="s">
        <v>193</v>
      </c>
      <c r="C37" s="25" t="s">
        <v>194</v>
      </c>
      <c r="D37" s="8"/>
      <c r="E37" s="8"/>
      <c r="F37" s="8"/>
      <c r="G37" s="191">
        <v>25</v>
      </c>
      <c r="H37" s="23" t="s">
        <v>6</v>
      </c>
      <c r="I37" s="11"/>
      <c r="J37" s="11">
        <v>84.3</v>
      </c>
      <c r="K37" s="19">
        <f t="shared" si="1"/>
        <v>0</v>
      </c>
      <c r="L37" s="19">
        <f t="shared" si="0"/>
        <v>2107.5</v>
      </c>
      <c r="O37" s="13"/>
    </row>
    <row r="38" spans="1:15" s="4" customFormat="1" ht="12.75">
      <c r="A38" s="363">
        <v>24</v>
      </c>
      <c r="B38" s="194" t="s">
        <v>182</v>
      </c>
      <c r="C38" s="27" t="s">
        <v>39</v>
      </c>
      <c r="D38" s="8" t="s">
        <v>128</v>
      </c>
      <c r="E38" s="8" t="s">
        <v>0</v>
      </c>
      <c r="F38" s="8"/>
      <c r="G38" s="37">
        <v>25</v>
      </c>
      <c r="H38" s="23" t="s">
        <v>6</v>
      </c>
      <c r="I38" s="11">
        <v>27.3</v>
      </c>
      <c r="J38" s="11"/>
      <c r="K38" s="19">
        <f t="shared" si="1"/>
        <v>682.5</v>
      </c>
      <c r="L38" s="19">
        <f t="shared" si="0"/>
        <v>0</v>
      </c>
      <c r="O38" s="13"/>
    </row>
    <row r="39" spans="1:15" s="4" customFormat="1" ht="12.75">
      <c r="A39" s="363">
        <v>25</v>
      </c>
      <c r="B39" s="194" t="s">
        <v>193</v>
      </c>
      <c r="C39" s="25" t="s">
        <v>192</v>
      </c>
      <c r="D39" s="29" t="s">
        <v>127</v>
      </c>
      <c r="E39" s="8" t="s">
        <v>1</v>
      </c>
      <c r="F39" s="8"/>
      <c r="G39" s="191">
        <v>10</v>
      </c>
      <c r="H39" s="23" t="s">
        <v>6</v>
      </c>
      <c r="I39" s="11"/>
      <c r="J39" s="11">
        <v>41</v>
      </c>
      <c r="K39" s="19">
        <f t="shared" si="1"/>
        <v>0</v>
      </c>
      <c r="L39" s="19">
        <f t="shared" si="0"/>
        <v>410</v>
      </c>
      <c r="O39" s="13"/>
    </row>
    <row r="40" spans="1:15" s="4" customFormat="1" ht="12.75">
      <c r="A40" s="363">
        <v>26</v>
      </c>
      <c r="B40" s="194" t="s">
        <v>182</v>
      </c>
      <c r="C40" s="27" t="s">
        <v>2</v>
      </c>
      <c r="D40" s="29" t="s">
        <v>127</v>
      </c>
      <c r="E40" s="8" t="s">
        <v>1</v>
      </c>
      <c r="F40" s="8"/>
      <c r="G40" s="37">
        <v>10</v>
      </c>
      <c r="H40" s="23" t="s">
        <v>6</v>
      </c>
      <c r="I40" s="11">
        <v>5</v>
      </c>
      <c r="J40" s="11"/>
      <c r="K40" s="19">
        <f t="shared" si="1"/>
        <v>50</v>
      </c>
      <c r="L40" s="19">
        <f t="shared" si="0"/>
        <v>0</v>
      </c>
      <c r="O40" s="13"/>
    </row>
    <row r="41" spans="1:15" s="4" customFormat="1" ht="12.75">
      <c r="A41" s="363">
        <v>27</v>
      </c>
      <c r="B41" s="194">
        <v>210</v>
      </c>
      <c r="C41" s="27" t="s">
        <v>195</v>
      </c>
      <c r="D41" s="8"/>
      <c r="E41" s="8"/>
      <c r="F41" s="8"/>
      <c r="G41" s="191">
        <v>2</v>
      </c>
      <c r="H41" s="23" t="s">
        <v>6</v>
      </c>
      <c r="I41" s="11"/>
      <c r="J41" s="11">
        <v>93.4</v>
      </c>
      <c r="K41" s="19">
        <f t="shared" si="1"/>
        <v>0</v>
      </c>
      <c r="L41" s="19">
        <f t="shared" si="0"/>
        <v>186.8</v>
      </c>
      <c r="O41" s="13"/>
    </row>
    <row r="42" spans="1:15" s="4" customFormat="1" ht="12.75">
      <c r="A42" s="363">
        <v>28</v>
      </c>
      <c r="B42" s="194" t="s">
        <v>182</v>
      </c>
      <c r="C42" s="25" t="s">
        <v>78</v>
      </c>
      <c r="D42" s="4" t="s">
        <v>76</v>
      </c>
      <c r="E42" s="7" t="s">
        <v>77</v>
      </c>
      <c r="F42" s="3"/>
      <c r="G42" s="37">
        <v>2</v>
      </c>
      <c r="H42" s="23" t="s">
        <v>6</v>
      </c>
      <c r="I42" s="11">
        <v>209.9</v>
      </c>
      <c r="J42" s="11"/>
      <c r="K42" s="19">
        <f t="shared" si="1"/>
        <v>419.8</v>
      </c>
      <c r="L42" s="19">
        <f t="shared" si="0"/>
        <v>0</v>
      </c>
      <c r="O42" s="30"/>
    </row>
    <row r="43" spans="1:15" s="4" customFormat="1" ht="12.75">
      <c r="A43" s="363">
        <v>29</v>
      </c>
      <c r="B43" s="194">
        <v>210</v>
      </c>
      <c r="C43" s="27" t="s">
        <v>196</v>
      </c>
      <c r="D43" s="8"/>
      <c r="E43" s="8"/>
      <c r="G43" s="191">
        <v>8</v>
      </c>
      <c r="H43" s="23" t="s">
        <v>6</v>
      </c>
      <c r="I43" s="11"/>
      <c r="J43" s="11">
        <v>90</v>
      </c>
      <c r="K43" s="19">
        <f t="shared" si="1"/>
        <v>0</v>
      </c>
      <c r="L43" s="19">
        <f t="shared" si="0"/>
        <v>720</v>
      </c>
      <c r="O43" s="13"/>
    </row>
    <row r="44" spans="1:15" s="4" customFormat="1" ht="12.75">
      <c r="A44" s="363">
        <v>30</v>
      </c>
      <c r="B44" s="194" t="s">
        <v>182</v>
      </c>
      <c r="C44" s="386" t="s">
        <v>82</v>
      </c>
      <c r="D44" s="8"/>
      <c r="E44" s="8"/>
      <c r="G44" s="37">
        <v>8</v>
      </c>
      <c r="H44" s="23" t="s">
        <v>6</v>
      </c>
      <c r="I44" s="11">
        <v>462.3</v>
      </c>
      <c r="J44" s="11"/>
      <c r="K44" s="19">
        <f t="shared" si="1"/>
        <v>3698.4</v>
      </c>
      <c r="L44" s="19">
        <f t="shared" si="0"/>
        <v>0</v>
      </c>
      <c r="O44" s="13"/>
    </row>
    <row r="45" spans="1:15" s="4" customFormat="1" ht="12.75">
      <c r="A45" s="363">
        <v>31</v>
      </c>
      <c r="B45" s="194">
        <v>210</v>
      </c>
      <c r="C45" s="386" t="s">
        <v>197</v>
      </c>
      <c r="D45" s="8"/>
      <c r="E45" s="8"/>
      <c r="G45" s="191">
        <v>38</v>
      </c>
      <c r="H45" s="23" t="s">
        <v>6</v>
      </c>
      <c r="I45" s="11"/>
      <c r="J45" s="11">
        <v>36</v>
      </c>
      <c r="K45" s="19">
        <f t="shared" si="1"/>
        <v>0</v>
      </c>
      <c r="L45" s="19">
        <f t="shared" si="0"/>
        <v>1368</v>
      </c>
      <c r="O45" s="13"/>
    </row>
    <row r="46" spans="1:15" s="4" customFormat="1" ht="12.75">
      <c r="A46" s="363">
        <v>32</v>
      </c>
      <c r="B46" s="194" t="s">
        <v>182</v>
      </c>
      <c r="C46" s="27" t="s">
        <v>172</v>
      </c>
      <c r="D46" s="8"/>
      <c r="E46" s="8"/>
      <c r="F46" s="8"/>
      <c r="G46" s="37">
        <v>38</v>
      </c>
      <c r="H46" s="23" t="s">
        <v>6</v>
      </c>
      <c r="I46" s="11">
        <v>32.5</v>
      </c>
      <c r="J46" s="11"/>
      <c r="K46" s="19">
        <f t="shared" si="1"/>
        <v>1235</v>
      </c>
      <c r="L46" s="19">
        <f t="shared" si="0"/>
        <v>0</v>
      </c>
      <c r="O46" s="13"/>
    </row>
    <row r="47" spans="1:15" s="4" customFormat="1" ht="12.75">
      <c r="A47" s="363">
        <v>33</v>
      </c>
      <c r="B47" s="194">
        <v>210</v>
      </c>
      <c r="C47" s="27" t="s">
        <v>198</v>
      </c>
      <c r="D47" s="8"/>
      <c r="E47" s="8"/>
      <c r="F47" s="8"/>
      <c r="G47" s="191">
        <v>4</v>
      </c>
      <c r="H47" s="23" t="s">
        <v>6</v>
      </c>
      <c r="I47" s="11"/>
      <c r="J47" s="11">
        <v>18</v>
      </c>
      <c r="K47" s="19">
        <f t="shared" si="1"/>
        <v>0</v>
      </c>
      <c r="L47" s="19">
        <f t="shared" si="0"/>
        <v>72</v>
      </c>
      <c r="O47" s="13"/>
    </row>
    <row r="48" spans="1:12" ht="12.75">
      <c r="A48" s="363">
        <v>34</v>
      </c>
      <c r="B48" s="194" t="s">
        <v>182</v>
      </c>
      <c r="C48" s="25" t="s">
        <v>30</v>
      </c>
      <c r="D48" s="3" t="s">
        <v>79</v>
      </c>
      <c r="E48" s="7"/>
      <c r="F48" s="3"/>
      <c r="G48" s="122">
        <v>4</v>
      </c>
      <c r="H48" s="23" t="s">
        <v>6</v>
      </c>
      <c r="I48" s="11">
        <v>13.9</v>
      </c>
      <c r="J48" s="11"/>
      <c r="K48" s="19">
        <f t="shared" si="1"/>
        <v>55.6</v>
      </c>
      <c r="L48" s="19">
        <f t="shared" si="0"/>
        <v>0</v>
      </c>
    </row>
    <row r="49" spans="1:12" ht="12.75">
      <c r="A49" s="363">
        <v>35</v>
      </c>
      <c r="B49" s="194">
        <v>210</v>
      </c>
      <c r="C49" s="25" t="s">
        <v>199</v>
      </c>
      <c r="D49" s="3"/>
      <c r="E49" s="7"/>
      <c r="F49" s="3"/>
      <c r="G49" s="191">
        <v>5</v>
      </c>
      <c r="H49" s="23" t="s">
        <v>6</v>
      </c>
      <c r="I49" s="11"/>
      <c r="J49" s="11">
        <v>18</v>
      </c>
      <c r="K49" s="19">
        <f t="shared" si="1"/>
        <v>0</v>
      </c>
      <c r="L49" s="19">
        <f t="shared" si="0"/>
        <v>90</v>
      </c>
    </row>
    <row r="50" spans="1:12" s="4" customFormat="1" ht="12.75">
      <c r="A50" s="363">
        <v>36</v>
      </c>
      <c r="B50" s="194" t="s">
        <v>182</v>
      </c>
      <c r="C50" s="25" t="s">
        <v>80</v>
      </c>
      <c r="D50" s="3" t="s">
        <v>81</v>
      </c>
      <c r="E50" s="7"/>
      <c r="F50" s="3"/>
      <c r="G50" s="122">
        <v>5</v>
      </c>
      <c r="H50" s="23" t="s">
        <v>6</v>
      </c>
      <c r="I50" s="11">
        <v>9.2</v>
      </c>
      <c r="J50" s="11"/>
      <c r="K50" s="19">
        <f t="shared" si="1"/>
        <v>46</v>
      </c>
      <c r="L50" s="19">
        <f t="shared" si="0"/>
        <v>0</v>
      </c>
    </row>
    <row r="51" spans="1:12" s="4" customFormat="1" ht="12.75">
      <c r="A51" s="363">
        <v>37</v>
      </c>
      <c r="B51" s="194">
        <v>210</v>
      </c>
      <c r="C51" s="25" t="s">
        <v>200</v>
      </c>
      <c r="D51" s="3"/>
      <c r="E51" s="7"/>
      <c r="F51" s="3"/>
      <c r="G51" s="191">
        <v>5</v>
      </c>
      <c r="H51" s="23" t="s">
        <v>6</v>
      </c>
      <c r="I51" s="11"/>
      <c r="J51" s="11">
        <v>18</v>
      </c>
      <c r="K51" s="19">
        <f t="shared" si="1"/>
        <v>0</v>
      </c>
      <c r="L51" s="19">
        <f t="shared" si="0"/>
        <v>90</v>
      </c>
    </row>
    <row r="52" spans="1:12" s="4" customFormat="1" ht="12.75">
      <c r="A52" s="363">
        <v>38</v>
      </c>
      <c r="B52" s="194" t="s">
        <v>182</v>
      </c>
      <c r="C52" s="25" t="s">
        <v>29</v>
      </c>
      <c r="D52" s="3" t="s">
        <v>81</v>
      </c>
      <c r="E52" s="7"/>
      <c r="F52" s="3"/>
      <c r="G52" s="122">
        <v>5</v>
      </c>
      <c r="H52" s="23" t="s">
        <v>6</v>
      </c>
      <c r="I52" s="11">
        <v>11.5</v>
      </c>
      <c r="J52" s="11"/>
      <c r="K52" s="19">
        <f t="shared" si="1"/>
        <v>57.5</v>
      </c>
      <c r="L52" s="19">
        <f t="shared" si="0"/>
        <v>0</v>
      </c>
    </row>
    <row r="53" spans="1:12" s="4" customFormat="1" ht="12.75">
      <c r="A53" s="363">
        <v>39</v>
      </c>
      <c r="B53" s="194">
        <v>210</v>
      </c>
      <c r="C53" s="25" t="s">
        <v>201</v>
      </c>
      <c r="D53" s="3"/>
      <c r="E53" s="7"/>
      <c r="F53" s="3"/>
      <c r="G53" s="191">
        <v>60</v>
      </c>
      <c r="H53" s="23" t="s">
        <v>6</v>
      </c>
      <c r="I53" s="11"/>
      <c r="J53" s="11">
        <v>10.8</v>
      </c>
      <c r="K53" s="19">
        <f t="shared" si="1"/>
        <v>0</v>
      </c>
      <c r="L53" s="19">
        <f t="shared" si="0"/>
        <v>648</v>
      </c>
    </row>
    <row r="54" spans="1:12" s="4" customFormat="1" ht="12.75">
      <c r="A54" s="363">
        <v>40</v>
      </c>
      <c r="B54" s="194" t="s">
        <v>182</v>
      </c>
      <c r="C54" s="27" t="s">
        <v>31</v>
      </c>
      <c r="D54" s="8" t="s">
        <v>32</v>
      </c>
      <c r="E54" s="8"/>
      <c r="F54" s="8"/>
      <c r="G54" s="37">
        <v>60</v>
      </c>
      <c r="H54" s="23" t="s">
        <v>6</v>
      </c>
      <c r="I54" s="11">
        <v>10.9</v>
      </c>
      <c r="J54" s="11"/>
      <c r="K54" s="19">
        <f t="shared" si="1"/>
        <v>654</v>
      </c>
      <c r="L54" s="19">
        <f t="shared" si="0"/>
        <v>0</v>
      </c>
    </row>
    <row r="55" spans="1:12" s="4" customFormat="1" ht="12.75">
      <c r="A55" s="363">
        <v>41</v>
      </c>
      <c r="B55" s="194">
        <v>210</v>
      </c>
      <c r="C55" s="27" t="s">
        <v>202</v>
      </c>
      <c r="D55" s="8"/>
      <c r="E55" s="8"/>
      <c r="F55" s="8"/>
      <c r="G55" s="191">
        <v>20</v>
      </c>
      <c r="H55" s="23" t="s">
        <v>6</v>
      </c>
      <c r="I55" s="11"/>
      <c r="J55" s="11">
        <v>10.8</v>
      </c>
      <c r="K55" s="19">
        <f t="shared" si="1"/>
        <v>0</v>
      </c>
      <c r="L55" s="19">
        <f t="shared" si="0"/>
        <v>216</v>
      </c>
    </row>
    <row r="56" spans="1:12" s="4" customFormat="1" ht="12.75">
      <c r="A56" s="363">
        <v>42</v>
      </c>
      <c r="B56" s="194" t="s">
        <v>182</v>
      </c>
      <c r="C56" s="27" t="s">
        <v>19</v>
      </c>
      <c r="D56" s="8" t="s">
        <v>20</v>
      </c>
      <c r="E56" s="8"/>
      <c r="F56" s="8"/>
      <c r="G56" s="37">
        <v>20</v>
      </c>
      <c r="H56" s="23" t="s">
        <v>6</v>
      </c>
      <c r="I56" s="11">
        <v>16.1</v>
      </c>
      <c r="J56" s="11"/>
      <c r="K56" s="19">
        <f t="shared" si="1"/>
        <v>322</v>
      </c>
      <c r="L56" s="19">
        <f t="shared" si="0"/>
        <v>0</v>
      </c>
    </row>
    <row r="57" spans="1:12" s="4" customFormat="1" ht="12.75">
      <c r="A57" s="363">
        <v>43</v>
      </c>
      <c r="B57" s="194">
        <v>210</v>
      </c>
      <c r="C57" s="27" t="s">
        <v>327</v>
      </c>
      <c r="D57" s="8"/>
      <c r="E57" s="8"/>
      <c r="F57" s="8"/>
      <c r="G57" s="191">
        <v>3</v>
      </c>
      <c r="H57" s="23" t="s">
        <v>14</v>
      </c>
      <c r="I57" s="11"/>
      <c r="J57" s="11">
        <v>108</v>
      </c>
      <c r="K57" s="19">
        <f t="shared" si="1"/>
        <v>0</v>
      </c>
      <c r="L57" s="19">
        <f t="shared" si="0"/>
        <v>324</v>
      </c>
    </row>
    <row r="58" spans="1:12" s="4" customFormat="1" ht="12.75">
      <c r="A58" s="363">
        <v>44</v>
      </c>
      <c r="B58" s="194" t="s">
        <v>182</v>
      </c>
      <c r="C58" s="86" t="s">
        <v>21</v>
      </c>
      <c r="D58" s="26"/>
      <c r="F58" s="3"/>
      <c r="G58" s="37">
        <v>3</v>
      </c>
      <c r="H58" s="23" t="s">
        <v>14</v>
      </c>
      <c r="I58" s="11">
        <v>451.9</v>
      </c>
      <c r="J58" s="11"/>
      <c r="K58" s="19">
        <f t="shared" si="1"/>
        <v>1355.6999999999998</v>
      </c>
      <c r="L58" s="19">
        <f t="shared" si="0"/>
        <v>0</v>
      </c>
    </row>
    <row r="59" spans="1:12" s="4" customFormat="1" ht="12" customHeight="1">
      <c r="A59" s="363">
        <v>45</v>
      </c>
      <c r="B59" s="194" t="s">
        <v>218</v>
      </c>
      <c r="C59" s="386" t="s">
        <v>203</v>
      </c>
      <c r="G59" s="191">
        <v>40</v>
      </c>
      <c r="H59" s="23" t="s">
        <v>6</v>
      </c>
      <c r="I59" s="11"/>
      <c r="J59" s="11">
        <v>67.2</v>
      </c>
      <c r="K59" s="19">
        <f t="shared" si="1"/>
        <v>0</v>
      </c>
      <c r="L59" s="19">
        <f t="shared" si="0"/>
        <v>2688</v>
      </c>
    </row>
    <row r="60" spans="1:14" s="4" customFormat="1" ht="12.75">
      <c r="A60" s="363">
        <v>46</v>
      </c>
      <c r="B60" s="194" t="s">
        <v>182</v>
      </c>
      <c r="C60" s="25" t="s">
        <v>111</v>
      </c>
      <c r="D60" s="26"/>
      <c r="F60" s="3"/>
      <c r="G60" s="13">
        <v>40</v>
      </c>
      <c r="H60" s="23" t="s">
        <v>6</v>
      </c>
      <c r="I60" s="11">
        <v>53.4</v>
      </c>
      <c r="J60" s="11"/>
      <c r="K60" s="19">
        <f t="shared" si="1"/>
        <v>2136</v>
      </c>
      <c r="L60" s="19">
        <f t="shared" si="0"/>
        <v>0</v>
      </c>
      <c r="M60" s="58"/>
      <c r="N60" s="26"/>
    </row>
    <row r="61" spans="1:14" s="4" customFormat="1" ht="12.75">
      <c r="A61" s="363">
        <v>47</v>
      </c>
      <c r="B61" s="194" t="s">
        <v>219</v>
      </c>
      <c r="C61" s="25" t="s">
        <v>204</v>
      </c>
      <c r="D61" s="26"/>
      <c r="F61" s="3"/>
      <c r="G61" s="191">
        <v>10</v>
      </c>
      <c r="H61" s="23" t="s">
        <v>6</v>
      </c>
      <c r="I61" s="11"/>
      <c r="J61" s="11">
        <v>97.3</v>
      </c>
      <c r="K61" s="19">
        <f t="shared" si="1"/>
        <v>0</v>
      </c>
      <c r="L61" s="19">
        <f t="shared" si="0"/>
        <v>973</v>
      </c>
      <c r="M61" s="58"/>
      <c r="N61" s="26"/>
    </row>
    <row r="62" spans="1:14" s="4" customFormat="1" ht="12.75">
      <c r="A62" s="363">
        <v>48</v>
      </c>
      <c r="B62" s="194" t="s">
        <v>182</v>
      </c>
      <c r="C62" s="25" t="s">
        <v>112</v>
      </c>
      <c r="D62" s="26"/>
      <c r="F62" s="3"/>
      <c r="G62" s="13">
        <v>10</v>
      </c>
      <c r="H62" s="23" t="s">
        <v>6</v>
      </c>
      <c r="I62" s="11">
        <v>99.9</v>
      </c>
      <c r="J62" s="11"/>
      <c r="K62" s="19">
        <f t="shared" si="1"/>
        <v>999</v>
      </c>
      <c r="L62" s="19">
        <f t="shared" si="0"/>
        <v>0</v>
      </c>
      <c r="M62" s="58"/>
      <c r="N62" s="26"/>
    </row>
    <row r="63" spans="1:14" s="4" customFormat="1" ht="12.75">
      <c r="A63" s="363">
        <v>49</v>
      </c>
      <c r="B63" s="194" t="s">
        <v>220</v>
      </c>
      <c r="C63" s="25" t="s">
        <v>205</v>
      </c>
      <c r="D63" s="26"/>
      <c r="F63" s="3"/>
      <c r="G63" s="191">
        <v>4</v>
      </c>
      <c r="H63" s="23" t="s">
        <v>6</v>
      </c>
      <c r="I63" s="11"/>
      <c r="J63" s="11">
        <v>180.8</v>
      </c>
      <c r="K63" s="19">
        <f t="shared" si="1"/>
        <v>0</v>
      </c>
      <c r="L63" s="19">
        <f t="shared" si="0"/>
        <v>723.2</v>
      </c>
      <c r="M63" s="58"/>
      <c r="N63" s="26"/>
    </row>
    <row r="64" spans="1:14" s="4" customFormat="1" ht="12.75">
      <c r="A64" s="363">
        <v>50</v>
      </c>
      <c r="B64" s="194" t="s">
        <v>182</v>
      </c>
      <c r="C64" s="25" t="s">
        <v>113</v>
      </c>
      <c r="D64" s="26"/>
      <c r="F64" s="3"/>
      <c r="G64" s="13">
        <v>4</v>
      </c>
      <c r="H64" s="23" t="s">
        <v>6</v>
      </c>
      <c r="I64" s="11">
        <v>121</v>
      </c>
      <c r="J64" s="11"/>
      <c r="K64" s="19">
        <f t="shared" si="1"/>
        <v>484</v>
      </c>
      <c r="L64" s="19">
        <f t="shared" si="0"/>
        <v>0</v>
      </c>
      <c r="M64" s="58"/>
      <c r="N64" s="26"/>
    </row>
    <row r="65" spans="1:14" s="4" customFormat="1" ht="12.75">
      <c r="A65" s="363">
        <v>51</v>
      </c>
      <c r="B65" s="194">
        <v>210</v>
      </c>
      <c r="C65" s="25" t="s">
        <v>118</v>
      </c>
      <c r="D65" s="26"/>
      <c r="F65" s="3"/>
      <c r="G65" s="191">
        <v>2</v>
      </c>
      <c r="H65" s="23" t="s">
        <v>6</v>
      </c>
      <c r="I65" s="11"/>
      <c r="J65" s="11">
        <v>162</v>
      </c>
      <c r="K65" s="19">
        <f t="shared" si="1"/>
        <v>0</v>
      </c>
      <c r="L65" s="19">
        <f t="shared" si="0"/>
        <v>324</v>
      </c>
      <c r="M65" s="58"/>
      <c r="N65" s="26"/>
    </row>
    <row r="66" spans="1:12" s="4" customFormat="1" ht="12.75">
      <c r="A66" s="363">
        <v>52</v>
      </c>
      <c r="B66" s="194" t="s">
        <v>182</v>
      </c>
      <c r="C66" s="386" t="s">
        <v>328</v>
      </c>
      <c r="G66" s="37">
        <v>2</v>
      </c>
      <c r="H66" s="23" t="s">
        <v>6</v>
      </c>
      <c r="I66" s="11">
        <v>1390.1</v>
      </c>
      <c r="J66" s="11"/>
      <c r="K66" s="19">
        <f t="shared" si="1"/>
        <v>2780.2</v>
      </c>
      <c r="L66" s="19">
        <f t="shared" si="0"/>
        <v>0</v>
      </c>
    </row>
    <row r="67" spans="1:14" s="4" customFormat="1" ht="12.75">
      <c r="A67" s="363">
        <v>53</v>
      </c>
      <c r="B67" s="194">
        <v>210</v>
      </c>
      <c r="C67" s="25" t="s">
        <v>118</v>
      </c>
      <c r="D67" s="26"/>
      <c r="F67" s="3"/>
      <c r="G67" s="191">
        <v>3</v>
      </c>
      <c r="H67" s="23" t="s">
        <v>6</v>
      </c>
      <c r="I67" s="11"/>
      <c r="J67" s="11">
        <v>162</v>
      </c>
      <c r="K67" s="19">
        <f t="shared" si="1"/>
        <v>0</v>
      </c>
      <c r="L67" s="19">
        <f t="shared" si="0"/>
        <v>486</v>
      </c>
      <c r="M67" s="58"/>
      <c r="N67" s="26"/>
    </row>
    <row r="68" spans="1:12" s="4" customFormat="1" ht="12.75">
      <c r="A68" s="363">
        <v>54</v>
      </c>
      <c r="B68" s="194" t="s">
        <v>182</v>
      </c>
      <c r="C68" s="386" t="s">
        <v>329</v>
      </c>
      <c r="G68" s="37">
        <v>3</v>
      </c>
      <c r="H68" s="23" t="s">
        <v>6</v>
      </c>
      <c r="I68" s="11">
        <v>1569.5</v>
      </c>
      <c r="J68" s="11"/>
      <c r="K68" s="19">
        <f t="shared" si="1"/>
        <v>4708.5</v>
      </c>
      <c r="L68" s="19">
        <f t="shared" si="0"/>
        <v>0</v>
      </c>
    </row>
    <row r="69" spans="1:12" s="4" customFormat="1" ht="12.75">
      <c r="A69" s="363">
        <v>55</v>
      </c>
      <c r="B69" s="194">
        <v>210</v>
      </c>
      <c r="C69" s="86" t="s">
        <v>118</v>
      </c>
      <c r="D69" s="26"/>
      <c r="F69" s="3"/>
      <c r="G69" s="191">
        <v>38</v>
      </c>
      <c r="H69" s="23" t="s">
        <v>6</v>
      </c>
      <c r="I69" s="11"/>
      <c r="J69" s="11">
        <v>90</v>
      </c>
      <c r="K69" s="19">
        <f t="shared" si="1"/>
        <v>0</v>
      </c>
      <c r="L69" s="19">
        <f t="shared" si="0"/>
        <v>3420</v>
      </c>
    </row>
    <row r="70" spans="1:12" s="4" customFormat="1" ht="12.75">
      <c r="A70" s="363">
        <v>56</v>
      </c>
      <c r="B70" s="194" t="s">
        <v>182</v>
      </c>
      <c r="C70" s="86" t="s">
        <v>356</v>
      </c>
      <c r="D70" s="26"/>
      <c r="F70" s="3"/>
      <c r="G70" s="37">
        <v>38</v>
      </c>
      <c r="H70" s="23" t="s">
        <v>6</v>
      </c>
      <c r="I70" s="11">
        <v>42.2</v>
      </c>
      <c r="J70" s="11"/>
      <c r="K70" s="19">
        <f t="shared" si="1"/>
        <v>1603.6000000000001</v>
      </c>
      <c r="L70" s="19">
        <f t="shared" si="0"/>
        <v>0</v>
      </c>
    </row>
    <row r="71" spans="1:13" s="4" customFormat="1" ht="12.75">
      <c r="A71" s="363"/>
      <c r="B71" s="194"/>
      <c r="C71" s="3"/>
      <c r="D71" s="3"/>
      <c r="E71" s="28"/>
      <c r="F71" s="3"/>
      <c r="G71" s="13"/>
      <c r="H71" s="3"/>
      <c r="I71" s="11"/>
      <c r="J71" s="11"/>
      <c r="K71" s="19"/>
      <c r="L71" s="19"/>
      <c r="M71" s="56"/>
    </row>
    <row r="72" spans="1:12" s="83" customFormat="1" ht="12.75" customHeight="1">
      <c r="A72" s="366"/>
      <c r="B72" s="195"/>
      <c r="C72" s="25"/>
      <c r="D72" s="25"/>
      <c r="E72" s="25"/>
      <c r="F72" s="25"/>
      <c r="G72" s="13"/>
      <c r="H72" s="25"/>
      <c r="I72" s="11"/>
      <c r="J72" s="11"/>
      <c r="K72" s="19"/>
      <c r="L72" s="19"/>
    </row>
    <row r="73" spans="1:12" s="83" customFormat="1" ht="12.75" customHeight="1">
      <c r="A73" s="366"/>
      <c r="B73" s="195"/>
      <c r="C73" s="118" t="s">
        <v>104</v>
      </c>
      <c r="D73" s="119"/>
      <c r="E73" s="25"/>
      <c r="F73" s="25"/>
      <c r="G73" s="13"/>
      <c r="H73" s="25"/>
      <c r="I73" s="190"/>
      <c r="J73" s="190"/>
      <c r="K73" s="19"/>
      <c r="L73" s="19"/>
    </row>
    <row r="74" spans="1:12" s="83" customFormat="1" ht="12.75" customHeight="1">
      <c r="A74" s="366"/>
      <c r="B74" s="195"/>
      <c r="C74" s="93" t="s">
        <v>103</v>
      </c>
      <c r="D74" s="25"/>
      <c r="E74" s="25"/>
      <c r="F74" s="25"/>
      <c r="G74" s="13"/>
      <c r="H74" s="25"/>
      <c r="I74" s="190"/>
      <c r="J74" s="190"/>
      <c r="K74" s="19"/>
      <c r="L74" s="19"/>
    </row>
    <row r="75" spans="1:12" s="83" customFormat="1" ht="12.75" customHeight="1">
      <c r="A75" s="366"/>
      <c r="B75" s="195"/>
      <c r="C75" s="92" t="s">
        <v>332</v>
      </c>
      <c r="D75" s="25"/>
      <c r="E75" s="25"/>
      <c r="F75" s="25"/>
      <c r="G75" s="13"/>
      <c r="H75" s="25"/>
      <c r="I75" s="190"/>
      <c r="J75" s="190"/>
      <c r="K75" s="19"/>
      <c r="L75" s="19"/>
    </row>
    <row r="76" spans="1:12" s="83" customFormat="1" ht="12.75" customHeight="1">
      <c r="A76" s="366"/>
      <c r="B76" s="194"/>
      <c r="C76" s="23"/>
      <c r="D76" s="25"/>
      <c r="E76" s="25"/>
      <c r="F76" s="25"/>
      <c r="G76" s="191"/>
      <c r="H76" s="3"/>
      <c r="I76" s="11"/>
      <c r="J76" s="11"/>
      <c r="K76" s="19"/>
      <c r="L76" s="19"/>
    </row>
    <row r="77" spans="1:12" s="83" customFormat="1" ht="12.75" customHeight="1">
      <c r="A77" s="366">
        <v>57</v>
      </c>
      <c r="B77" s="194"/>
      <c r="C77" s="93" t="s">
        <v>333</v>
      </c>
      <c r="D77" s="25"/>
      <c r="E77" s="25"/>
      <c r="F77" s="25"/>
      <c r="G77" s="13">
        <v>1840</v>
      </c>
      <c r="H77" s="3" t="s">
        <v>14</v>
      </c>
      <c r="I77" s="11">
        <v>29.8</v>
      </c>
      <c r="J77" s="11"/>
      <c r="K77" s="19">
        <f aca="true" t="shared" si="2" ref="K77:K90">G77*I77</f>
        <v>54832</v>
      </c>
      <c r="L77" s="19">
        <f aca="true" t="shared" si="3" ref="L77:L90">G77*J77</f>
        <v>0</v>
      </c>
    </row>
    <row r="78" spans="1:12" s="83" customFormat="1" ht="12.75" customHeight="1">
      <c r="A78" s="366">
        <v>58</v>
      </c>
      <c r="B78" s="194"/>
      <c r="C78" s="93" t="s">
        <v>334</v>
      </c>
      <c r="D78" s="25"/>
      <c r="E78" s="25"/>
      <c r="F78" s="25"/>
      <c r="G78" s="13">
        <v>118</v>
      </c>
      <c r="H78" s="3" t="s">
        <v>14</v>
      </c>
      <c r="I78" s="11">
        <v>183.8</v>
      </c>
      <c r="J78" s="11"/>
      <c r="K78" s="19">
        <f t="shared" si="2"/>
        <v>21688.4</v>
      </c>
      <c r="L78" s="19">
        <f t="shared" si="3"/>
        <v>0</v>
      </c>
    </row>
    <row r="79" spans="1:12" s="83" customFormat="1" ht="12.75" customHeight="1">
      <c r="A79" s="366">
        <v>59</v>
      </c>
      <c r="B79" s="194"/>
      <c r="C79" s="93" t="s">
        <v>335</v>
      </c>
      <c r="D79" s="25"/>
      <c r="E79" s="25"/>
      <c r="F79" s="25"/>
      <c r="G79" s="13">
        <v>13</v>
      </c>
      <c r="H79" s="3" t="s">
        <v>336</v>
      </c>
      <c r="I79" s="11">
        <v>173.3</v>
      </c>
      <c r="J79" s="11"/>
      <c r="K79" s="19">
        <f t="shared" si="2"/>
        <v>2252.9</v>
      </c>
      <c r="L79" s="19">
        <f t="shared" si="3"/>
        <v>0</v>
      </c>
    </row>
    <row r="80" spans="1:12" s="83" customFormat="1" ht="12.75" customHeight="1">
      <c r="A80" s="366">
        <v>60</v>
      </c>
      <c r="B80" s="194"/>
      <c r="C80" s="93" t="s">
        <v>337</v>
      </c>
      <c r="D80" s="25"/>
      <c r="E80" s="25"/>
      <c r="F80" s="25"/>
      <c r="G80" s="191">
        <v>1</v>
      </c>
      <c r="H80" s="3" t="s">
        <v>6</v>
      </c>
      <c r="I80" s="11">
        <v>6586</v>
      </c>
      <c r="J80" s="11"/>
      <c r="K80" s="19">
        <f t="shared" si="2"/>
        <v>6586</v>
      </c>
      <c r="L80" s="19">
        <f t="shared" si="3"/>
        <v>0</v>
      </c>
    </row>
    <row r="81" spans="1:12" s="83" customFormat="1" ht="12.75" customHeight="1">
      <c r="A81" s="366">
        <v>61</v>
      </c>
      <c r="B81" s="194"/>
      <c r="C81" s="93" t="s">
        <v>338</v>
      </c>
      <c r="D81" s="25"/>
      <c r="E81" s="25"/>
      <c r="F81" s="25"/>
      <c r="G81" s="191">
        <v>1</v>
      </c>
      <c r="H81" s="3" t="s">
        <v>6</v>
      </c>
      <c r="I81" s="11">
        <v>4834.5</v>
      </c>
      <c r="J81" s="11"/>
      <c r="K81" s="19">
        <f t="shared" si="2"/>
        <v>4834.5</v>
      </c>
      <c r="L81" s="19">
        <f t="shared" si="3"/>
        <v>0</v>
      </c>
    </row>
    <row r="82" spans="1:12" s="83" customFormat="1" ht="12.75" customHeight="1">
      <c r="A82" s="366">
        <v>62</v>
      </c>
      <c r="B82" s="194"/>
      <c r="C82" s="23" t="s">
        <v>339</v>
      </c>
      <c r="D82" s="25"/>
      <c r="E82" s="25"/>
      <c r="F82" s="25"/>
      <c r="G82" s="191">
        <v>1</v>
      </c>
      <c r="H82" s="3" t="s">
        <v>6</v>
      </c>
      <c r="I82" s="11">
        <v>4834.5</v>
      </c>
      <c r="J82" s="11"/>
      <c r="K82" s="19">
        <f t="shared" si="2"/>
        <v>4834.5</v>
      </c>
      <c r="L82" s="19">
        <f t="shared" si="3"/>
        <v>0</v>
      </c>
    </row>
    <row r="83" spans="1:12" s="83" customFormat="1" ht="12.75" customHeight="1">
      <c r="A83" s="366">
        <v>63</v>
      </c>
      <c r="B83" s="194"/>
      <c r="C83" s="93" t="s">
        <v>340</v>
      </c>
      <c r="D83" s="25"/>
      <c r="E83" s="25"/>
      <c r="F83" s="25"/>
      <c r="G83" s="191">
        <v>1</v>
      </c>
      <c r="H83" s="3" t="s">
        <v>6</v>
      </c>
      <c r="I83" s="11">
        <v>351.1</v>
      </c>
      <c r="J83" s="11"/>
      <c r="K83" s="19">
        <f t="shared" si="2"/>
        <v>351.1</v>
      </c>
      <c r="L83" s="19">
        <f t="shared" si="3"/>
        <v>0</v>
      </c>
    </row>
    <row r="84" spans="1:12" s="83" customFormat="1" ht="12.75" customHeight="1">
      <c r="A84" s="366">
        <v>64</v>
      </c>
      <c r="B84" s="195"/>
      <c r="C84" s="93" t="s">
        <v>341</v>
      </c>
      <c r="D84" s="25"/>
      <c r="E84" s="25"/>
      <c r="F84" s="25"/>
      <c r="G84" s="191">
        <v>1</v>
      </c>
      <c r="H84" s="3" t="s">
        <v>6</v>
      </c>
      <c r="I84" s="11">
        <v>1778.5</v>
      </c>
      <c r="J84" s="11"/>
      <c r="K84" s="19">
        <f t="shared" si="2"/>
        <v>1778.5</v>
      </c>
      <c r="L84" s="19">
        <f t="shared" si="3"/>
        <v>0</v>
      </c>
    </row>
    <row r="85" spans="1:12" s="83" customFormat="1" ht="12.75" customHeight="1">
      <c r="A85" s="366">
        <v>65</v>
      </c>
      <c r="B85" s="195"/>
      <c r="C85" s="93" t="s">
        <v>342</v>
      </c>
      <c r="D85" s="25"/>
      <c r="E85" s="25"/>
      <c r="F85" s="25"/>
      <c r="G85" s="191">
        <v>1</v>
      </c>
      <c r="H85" s="3" t="s">
        <v>6</v>
      </c>
      <c r="I85" s="11">
        <v>198.9</v>
      </c>
      <c r="J85" s="11"/>
      <c r="K85" s="19">
        <f t="shared" si="2"/>
        <v>198.9</v>
      </c>
      <c r="L85" s="19">
        <f t="shared" si="3"/>
        <v>0</v>
      </c>
    </row>
    <row r="86" spans="1:12" s="83" customFormat="1" ht="12.75" customHeight="1">
      <c r="A86" s="366">
        <v>66</v>
      </c>
      <c r="B86" s="194"/>
      <c r="C86" s="23" t="s">
        <v>343</v>
      </c>
      <c r="D86" s="25"/>
      <c r="E86" s="25"/>
      <c r="F86" s="25"/>
      <c r="G86" s="13">
        <v>1</v>
      </c>
      <c r="H86" s="3" t="s">
        <v>336</v>
      </c>
      <c r="I86" s="11">
        <v>2200</v>
      </c>
      <c r="J86" s="11"/>
      <c r="K86" s="19">
        <f t="shared" si="2"/>
        <v>2200</v>
      </c>
      <c r="L86" s="19">
        <f t="shared" si="3"/>
        <v>0</v>
      </c>
    </row>
    <row r="87" spans="1:12" s="83" customFormat="1" ht="12.75" customHeight="1">
      <c r="A87" s="366">
        <v>67</v>
      </c>
      <c r="B87" s="194"/>
      <c r="C87" s="93" t="s">
        <v>344</v>
      </c>
      <c r="D87" s="25"/>
      <c r="E87" s="25"/>
      <c r="F87" s="25"/>
      <c r="G87" s="13">
        <v>1</v>
      </c>
      <c r="H87" s="3" t="s">
        <v>336</v>
      </c>
      <c r="I87" s="11">
        <v>5500</v>
      </c>
      <c r="J87" s="11"/>
      <c r="K87" s="19">
        <f t="shared" si="2"/>
        <v>5500</v>
      </c>
      <c r="L87" s="19">
        <f t="shared" si="3"/>
        <v>0</v>
      </c>
    </row>
    <row r="88" spans="1:12" s="83" customFormat="1" ht="12.75" customHeight="1">
      <c r="A88" s="366">
        <v>68</v>
      </c>
      <c r="B88" s="194"/>
      <c r="C88" s="93" t="s">
        <v>345</v>
      </c>
      <c r="D88" s="25"/>
      <c r="E88" s="25"/>
      <c r="F88" s="25"/>
      <c r="G88" s="13">
        <v>1</v>
      </c>
      <c r="H88" s="3" t="s">
        <v>336</v>
      </c>
      <c r="I88" s="11">
        <v>3300</v>
      </c>
      <c r="J88" s="11"/>
      <c r="K88" s="19">
        <f t="shared" si="2"/>
        <v>3300</v>
      </c>
      <c r="L88" s="19">
        <f t="shared" si="3"/>
        <v>0</v>
      </c>
    </row>
    <row r="89" spans="1:12" s="83" customFormat="1" ht="12.75" customHeight="1">
      <c r="A89" s="366">
        <v>69</v>
      </c>
      <c r="B89" s="194"/>
      <c r="C89" s="23" t="s">
        <v>346</v>
      </c>
      <c r="D89" s="25"/>
      <c r="E89" s="25"/>
      <c r="F89" s="25"/>
      <c r="G89" s="13">
        <v>1</v>
      </c>
      <c r="H89" s="3" t="s">
        <v>336</v>
      </c>
      <c r="J89" s="11">
        <v>27500</v>
      </c>
      <c r="K89" s="19">
        <f t="shared" si="2"/>
        <v>0</v>
      </c>
      <c r="L89" s="19">
        <f t="shared" si="3"/>
        <v>27500</v>
      </c>
    </row>
    <row r="90" spans="1:12" s="83" customFormat="1" ht="12.75" customHeight="1">
      <c r="A90" s="366">
        <v>70</v>
      </c>
      <c r="B90" s="194"/>
      <c r="C90" s="93" t="s">
        <v>347</v>
      </c>
      <c r="D90" s="25"/>
      <c r="E90" s="25"/>
      <c r="F90" s="25"/>
      <c r="G90" s="13">
        <v>1</v>
      </c>
      <c r="H90" s="3" t="s">
        <v>336</v>
      </c>
      <c r="J90" s="11">
        <v>5500</v>
      </c>
      <c r="K90" s="19">
        <f t="shared" si="2"/>
        <v>0</v>
      </c>
      <c r="L90" s="19">
        <f t="shared" si="3"/>
        <v>5500</v>
      </c>
    </row>
    <row r="91" spans="1:12" s="83" customFormat="1" ht="12.75" customHeight="1">
      <c r="A91" s="366"/>
      <c r="B91" s="194"/>
      <c r="C91" s="93"/>
      <c r="D91" s="25"/>
      <c r="E91" s="25"/>
      <c r="F91" s="25"/>
      <c r="G91" s="13"/>
      <c r="H91" s="3"/>
      <c r="I91" s="11"/>
      <c r="J91" s="11"/>
      <c r="K91" s="19"/>
      <c r="L91" s="19"/>
    </row>
    <row r="92" spans="1:12" s="83" customFormat="1" ht="12.75" customHeight="1">
      <c r="A92" s="366"/>
      <c r="B92" s="195"/>
      <c r="C92" s="25"/>
      <c r="D92" s="25"/>
      <c r="E92" s="25"/>
      <c r="F92" s="25"/>
      <c r="G92" s="13"/>
      <c r="H92" s="25"/>
      <c r="I92" s="85"/>
      <c r="J92" s="85"/>
      <c r="K92" s="34"/>
      <c r="L92" s="34"/>
    </row>
    <row r="93" spans="1:12" s="4" customFormat="1" ht="12.75">
      <c r="A93" s="363"/>
      <c r="B93" s="194"/>
      <c r="G93" s="41"/>
      <c r="I93" s="43"/>
      <c r="J93" s="43"/>
      <c r="K93" s="6"/>
      <c r="L93" s="6"/>
    </row>
    <row r="94" spans="1:12" s="4" customFormat="1" ht="12.75">
      <c r="A94" s="363"/>
      <c r="B94" s="194"/>
      <c r="C94" s="4" t="s">
        <v>312</v>
      </c>
      <c r="G94" s="41"/>
      <c r="I94" s="43"/>
      <c r="J94" s="43"/>
      <c r="K94" s="138">
        <f>SUM(K9:K93)*0.03</f>
        <v>4815.398999999999</v>
      </c>
      <c r="L94" s="6"/>
    </row>
    <row r="95" spans="1:12" s="4" customFormat="1" ht="12.75">
      <c r="A95" s="363"/>
      <c r="B95" s="194"/>
      <c r="G95" s="41"/>
      <c r="I95" s="43"/>
      <c r="J95" s="43"/>
      <c r="K95" s="138"/>
      <c r="L95" s="6"/>
    </row>
    <row r="96" spans="1:12" s="4" customFormat="1" ht="12.75">
      <c r="A96" s="363"/>
      <c r="B96" s="194"/>
      <c r="C96" s="4" t="s">
        <v>314</v>
      </c>
      <c r="G96" s="41"/>
      <c r="I96" s="43"/>
      <c r="J96" s="43"/>
      <c r="K96" s="138">
        <f>SUM(K9:K93)*0.06</f>
        <v>9630.797999999999</v>
      </c>
      <c r="L96" s="6"/>
    </row>
    <row r="97" spans="1:12" s="4" customFormat="1" ht="12.75">
      <c r="A97" s="363"/>
      <c r="B97" s="194"/>
      <c r="G97" s="41"/>
      <c r="I97" s="43"/>
      <c r="J97" s="43"/>
      <c r="K97" s="138"/>
      <c r="L97" s="6"/>
    </row>
    <row r="98" spans="1:12" ht="12.75" customHeight="1" thickBot="1">
      <c r="A98" s="449"/>
      <c r="B98" s="447"/>
      <c r="C98" s="60" t="s">
        <v>5</v>
      </c>
      <c r="D98" s="61"/>
      <c r="E98" s="61"/>
      <c r="F98" s="61"/>
      <c r="G98" s="61"/>
      <c r="H98" s="61"/>
      <c r="I98" s="62"/>
      <c r="J98" s="62"/>
      <c r="K98" s="63">
        <f>SUM(K9:K97)</f>
        <v>174959.497</v>
      </c>
      <c r="L98" s="63">
        <f>SUM(L9:L97)</f>
        <v>52033.5</v>
      </c>
    </row>
    <row r="99" spans="3:18" ht="12.75">
      <c r="C99" s="31"/>
      <c r="R99" s="11"/>
    </row>
    <row r="100" spans="1:13" s="12" customFormat="1" ht="15.75">
      <c r="A100" s="367"/>
      <c r="B100" s="82"/>
      <c r="C100" s="71"/>
      <c r="D100" s="104" t="s">
        <v>120</v>
      </c>
      <c r="E100" s="71"/>
      <c r="F100" s="71"/>
      <c r="G100" s="105"/>
      <c r="H100" s="71"/>
      <c r="I100" s="33"/>
      <c r="J100" s="33"/>
      <c r="K100" s="33"/>
      <c r="L100" s="33"/>
      <c r="M100" s="24"/>
    </row>
    <row r="101" spans="1:13" s="80" customFormat="1" ht="25.5">
      <c r="A101" s="364"/>
      <c r="B101" s="82"/>
      <c r="C101" s="106" t="s">
        <v>7</v>
      </c>
      <c r="D101" s="107"/>
      <c r="E101" s="107"/>
      <c r="F101" s="107"/>
      <c r="G101" s="108" t="s">
        <v>8</v>
      </c>
      <c r="H101" s="106" t="s">
        <v>3</v>
      </c>
      <c r="I101" s="350"/>
      <c r="J101" s="350"/>
      <c r="K101" s="350" t="s">
        <v>308</v>
      </c>
      <c r="L101" s="350" t="s">
        <v>309</v>
      </c>
      <c r="M101" s="109"/>
    </row>
    <row r="102" spans="1:13" s="80" customFormat="1" ht="12.75">
      <c r="A102" s="364"/>
      <c r="B102" s="82"/>
      <c r="C102" s="110"/>
      <c r="D102" s="111"/>
      <c r="E102" s="111"/>
      <c r="F102" s="111"/>
      <c r="G102" s="112"/>
      <c r="H102" s="110"/>
      <c r="I102" s="113"/>
      <c r="J102" s="113"/>
      <c r="K102" s="113"/>
      <c r="L102" s="113"/>
      <c r="M102" s="109"/>
    </row>
    <row r="103" spans="1:13" s="80" customFormat="1" ht="12.75">
      <c r="A103" s="364">
        <v>71</v>
      </c>
      <c r="B103" s="205" t="s">
        <v>221</v>
      </c>
      <c r="C103" s="86" t="s">
        <v>118</v>
      </c>
      <c r="D103" s="111"/>
      <c r="E103" s="111"/>
      <c r="F103" s="111"/>
      <c r="G103" s="191">
        <v>10</v>
      </c>
      <c r="H103" s="3" t="s">
        <v>6</v>
      </c>
      <c r="I103" s="113"/>
      <c r="J103" s="113">
        <v>54</v>
      </c>
      <c r="K103" s="19"/>
      <c r="L103" s="33">
        <f>J103*G103</f>
        <v>540</v>
      </c>
      <c r="M103" s="109"/>
    </row>
    <row r="104" spans="1:13" s="80" customFormat="1" ht="12.75">
      <c r="A104" s="364">
        <v>72</v>
      </c>
      <c r="B104" s="194" t="s">
        <v>182</v>
      </c>
      <c r="C104" s="80" t="s">
        <v>116</v>
      </c>
      <c r="E104" s="12"/>
      <c r="F104" s="12"/>
      <c r="G104" s="80">
        <v>10</v>
      </c>
      <c r="H104" s="3" t="s">
        <v>6</v>
      </c>
      <c r="I104" s="33">
        <v>8.5</v>
      </c>
      <c r="J104" s="33"/>
      <c r="K104" s="19">
        <f>G104*I104</f>
        <v>85</v>
      </c>
      <c r="L104" s="33">
        <f aca="true" t="shared" si="4" ref="L104:L116">J104*G104</f>
        <v>0</v>
      </c>
      <c r="M104" s="109"/>
    </row>
    <row r="105" spans="1:13" s="80" customFormat="1" ht="12.75">
      <c r="A105" s="364">
        <v>73</v>
      </c>
      <c r="B105" s="205" t="s">
        <v>222</v>
      </c>
      <c r="C105" s="86" t="s">
        <v>118</v>
      </c>
      <c r="D105" s="12"/>
      <c r="E105" s="12"/>
      <c r="F105" s="12"/>
      <c r="G105" s="191">
        <v>12</v>
      </c>
      <c r="H105" s="3" t="s">
        <v>6</v>
      </c>
      <c r="I105" s="33"/>
      <c r="J105" s="33">
        <v>54</v>
      </c>
      <c r="K105" s="19">
        <f aca="true" t="shared" si="5" ref="K105:K116">G105*I105</f>
        <v>0</v>
      </c>
      <c r="L105" s="33">
        <f t="shared" si="4"/>
        <v>648</v>
      </c>
      <c r="M105" s="109"/>
    </row>
    <row r="106" spans="1:13" s="80" customFormat="1" ht="12.75">
      <c r="A106" s="364">
        <v>74</v>
      </c>
      <c r="B106" s="194" t="s">
        <v>182</v>
      </c>
      <c r="C106" s="205" t="s">
        <v>117</v>
      </c>
      <c r="D106" s="71"/>
      <c r="E106" s="12"/>
      <c r="F106" s="71"/>
      <c r="G106" s="80">
        <v>12</v>
      </c>
      <c r="H106" s="3" t="s">
        <v>6</v>
      </c>
      <c r="I106" s="33">
        <v>8.2</v>
      </c>
      <c r="J106" s="33"/>
      <c r="K106" s="19">
        <f t="shared" si="5"/>
        <v>98.39999999999999</v>
      </c>
      <c r="L106" s="33">
        <f t="shared" si="4"/>
        <v>0</v>
      </c>
      <c r="M106" s="109"/>
    </row>
    <row r="107" spans="1:17" s="4" customFormat="1" ht="12.75">
      <c r="A107" s="364">
        <v>75</v>
      </c>
      <c r="B107" s="205" t="s">
        <v>222</v>
      </c>
      <c r="C107" s="86" t="s">
        <v>118</v>
      </c>
      <c r="D107" s="3"/>
      <c r="F107" s="3"/>
      <c r="G107" s="191">
        <v>2</v>
      </c>
      <c r="H107" s="3" t="s">
        <v>6</v>
      </c>
      <c r="I107" s="10"/>
      <c r="J107" s="10">
        <v>54</v>
      </c>
      <c r="K107" s="19">
        <f t="shared" si="5"/>
        <v>0</v>
      </c>
      <c r="L107" s="33">
        <f t="shared" si="4"/>
        <v>108</v>
      </c>
      <c r="M107" s="56"/>
      <c r="P107" s="12"/>
      <c r="Q107" s="12"/>
    </row>
    <row r="108" spans="1:13" s="80" customFormat="1" ht="12.75">
      <c r="A108" s="364">
        <v>76</v>
      </c>
      <c r="B108" s="194" t="s">
        <v>182</v>
      </c>
      <c r="C108" s="205" t="s">
        <v>122</v>
      </c>
      <c r="D108" s="71"/>
      <c r="E108" s="12"/>
      <c r="F108" s="71"/>
      <c r="G108" s="80">
        <v>2</v>
      </c>
      <c r="H108" s="3" t="s">
        <v>6</v>
      </c>
      <c r="I108" s="33">
        <v>24.8</v>
      </c>
      <c r="J108" s="33"/>
      <c r="K108" s="19">
        <f t="shared" si="5"/>
        <v>49.6</v>
      </c>
      <c r="L108" s="33">
        <f t="shared" si="4"/>
        <v>0</v>
      </c>
      <c r="M108" s="109"/>
    </row>
    <row r="109" spans="1:17" s="4" customFormat="1" ht="12.75">
      <c r="A109" s="364">
        <v>77</v>
      </c>
      <c r="B109" s="194">
        <v>210</v>
      </c>
      <c r="C109" s="80" t="s">
        <v>118</v>
      </c>
      <c r="D109" s="12"/>
      <c r="E109" s="12"/>
      <c r="F109" s="12"/>
      <c r="G109" s="80">
        <v>40</v>
      </c>
      <c r="H109" s="3" t="s">
        <v>6</v>
      </c>
      <c r="I109" s="33"/>
      <c r="J109" s="33">
        <v>54</v>
      </c>
      <c r="K109" s="19">
        <f t="shared" si="5"/>
        <v>0</v>
      </c>
      <c r="L109" s="33">
        <f t="shared" si="4"/>
        <v>2160</v>
      </c>
      <c r="M109" s="56"/>
      <c r="P109" s="12"/>
      <c r="Q109" s="12"/>
    </row>
    <row r="110" spans="1:13" s="80" customFormat="1" ht="12.75">
      <c r="A110" s="364">
        <v>78</v>
      </c>
      <c r="B110" s="194" t="s">
        <v>182</v>
      </c>
      <c r="C110" s="80" t="s">
        <v>121</v>
      </c>
      <c r="D110" s="12"/>
      <c r="E110" s="12"/>
      <c r="F110" s="12"/>
      <c r="G110" s="80">
        <v>40</v>
      </c>
      <c r="H110" s="3" t="s">
        <v>6</v>
      </c>
      <c r="I110" s="33">
        <v>12.8</v>
      </c>
      <c r="J110" s="33"/>
      <c r="K110" s="19">
        <f t="shared" si="5"/>
        <v>512</v>
      </c>
      <c r="L110" s="33">
        <f t="shared" si="4"/>
        <v>0</v>
      </c>
      <c r="M110" s="109"/>
    </row>
    <row r="111" spans="1:17" s="83" customFormat="1" ht="12.75">
      <c r="A111" s="364">
        <v>79</v>
      </c>
      <c r="B111" s="194" t="s">
        <v>206</v>
      </c>
      <c r="C111" s="86" t="s">
        <v>118</v>
      </c>
      <c r="D111" s="25"/>
      <c r="E111" s="13"/>
      <c r="F111" s="25"/>
      <c r="G111" s="191">
        <v>40</v>
      </c>
      <c r="H111" s="25" t="s">
        <v>14</v>
      </c>
      <c r="I111" s="85"/>
      <c r="J111" s="85">
        <v>72</v>
      </c>
      <c r="K111" s="19">
        <f t="shared" si="5"/>
        <v>0</v>
      </c>
      <c r="L111" s="33">
        <f t="shared" si="4"/>
        <v>2880</v>
      </c>
      <c r="M111" s="25"/>
      <c r="N111" s="27"/>
      <c r="O111" s="27"/>
      <c r="P111" s="27"/>
      <c r="Q111" s="87"/>
    </row>
    <row r="112" spans="1:17" s="4" customFormat="1" ht="12.75">
      <c r="A112" s="364">
        <v>80</v>
      </c>
      <c r="B112" s="194" t="s">
        <v>182</v>
      </c>
      <c r="C112" s="25" t="s">
        <v>88</v>
      </c>
      <c r="D112" s="3" t="s">
        <v>115</v>
      </c>
      <c r="F112" s="3"/>
      <c r="G112" s="13">
        <v>40</v>
      </c>
      <c r="H112" s="25" t="s">
        <v>14</v>
      </c>
      <c r="I112" s="10">
        <v>10.4</v>
      </c>
      <c r="J112" s="10"/>
      <c r="K112" s="19">
        <f t="shared" si="5"/>
        <v>416</v>
      </c>
      <c r="L112" s="33">
        <f t="shared" si="4"/>
        <v>0</v>
      </c>
      <c r="M112" s="56"/>
      <c r="P112" s="12"/>
      <c r="Q112" s="12"/>
    </row>
    <row r="113" spans="1:17" s="4" customFormat="1" ht="12.75">
      <c r="A113" s="364">
        <v>81</v>
      </c>
      <c r="B113" s="194">
        <v>210</v>
      </c>
      <c r="C113" s="86" t="s">
        <v>118</v>
      </c>
      <c r="D113" s="3"/>
      <c r="F113" s="3"/>
      <c r="G113" s="191">
        <v>50</v>
      </c>
      <c r="H113" s="3" t="s">
        <v>6</v>
      </c>
      <c r="I113" s="10"/>
      <c r="J113" s="10">
        <v>54</v>
      </c>
      <c r="K113" s="19">
        <f t="shared" si="5"/>
        <v>0</v>
      </c>
      <c r="L113" s="33">
        <f t="shared" si="4"/>
        <v>2700</v>
      </c>
      <c r="M113" s="56"/>
      <c r="P113" s="12"/>
      <c r="Q113" s="12"/>
    </row>
    <row r="114" spans="1:17" s="4" customFormat="1" ht="12.75">
      <c r="A114" s="364">
        <v>82</v>
      </c>
      <c r="B114" s="194" t="s">
        <v>182</v>
      </c>
      <c r="C114" s="25" t="s">
        <v>123</v>
      </c>
      <c r="D114" s="3"/>
      <c r="F114" s="3"/>
      <c r="G114" s="13">
        <v>50</v>
      </c>
      <c r="H114" s="3" t="s">
        <v>6</v>
      </c>
      <c r="I114" s="10">
        <v>22</v>
      </c>
      <c r="J114" s="10"/>
      <c r="K114" s="19">
        <f t="shared" si="5"/>
        <v>1100</v>
      </c>
      <c r="L114" s="33">
        <f t="shared" si="4"/>
        <v>0</v>
      </c>
      <c r="M114" s="56"/>
      <c r="P114" s="12"/>
      <c r="Q114" s="12"/>
    </row>
    <row r="115" spans="1:17" s="4" customFormat="1" ht="12.75">
      <c r="A115" s="364">
        <v>83</v>
      </c>
      <c r="B115" s="194">
        <v>210</v>
      </c>
      <c r="C115" s="86" t="s">
        <v>118</v>
      </c>
      <c r="D115" s="3"/>
      <c r="F115" s="3"/>
      <c r="G115" s="191">
        <v>14</v>
      </c>
      <c r="H115" s="3" t="s">
        <v>6</v>
      </c>
      <c r="I115" s="10"/>
      <c r="J115" s="10">
        <v>72</v>
      </c>
      <c r="K115" s="19">
        <f t="shared" si="5"/>
        <v>0</v>
      </c>
      <c r="L115" s="33">
        <f t="shared" si="4"/>
        <v>1008</v>
      </c>
      <c r="M115" s="56"/>
      <c r="P115" s="12"/>
      <c r="Q115" s="12"/>
    </row>
    <row r="116" spans="1:17" s="4" customFormat="1" ht="12.75">
      <c r="A116" s="364">
        <v>84</v>
      </c>
      <c r="B116" s="194" t="s">
        <v>182</v>
      </c>
      <c r="C116" s="25" t="s">
        <v>355</v>
      </c>
      <c r="D116" s="3"/>
      <c r="F116" s="3"/>
      <c r="G116" s="13">
        <v>14</v>
      </c>
      <c r="H116" s="3" t="s">
        <v>6</v>
      </c>
      <c r="I116" s="10">
        <v>334.6</v>
      </c>
      <c r="J116" s="10"/>
      <c r="K116" s="19">
        <f t="shared" si="5"/>
        <v>4684.400000000001</v>
      </c>
      <c r="L116" s="33">
        <f t="shared" si="4"/>
        <v>0</v>
      </c>
      <c r="M116" s="56"/>
      <c r="P116" s="12"/>
      <c r="Q116" s="12"/>
    </row>
    <row r="117" spans="1:17" s="4" customFormat="1" ht="12.75">
      <c r="A117" s="364"/>
      <c r="B117" s="194"/>
      <c r="C117" s="3"/>
      <c r="D117" s="3"/>
      <c r="F117" s="3"/>
      <c r="G117" s="13"/>
      <c r="H117" s="3"/>
      <c r="I117" s="10"/>
      <c r="J117" s="10"/>
      <c r="K117" s="19"/>
      <c r="L117" s="33"/>
      <c r="M117" s="56"/>
      <c r="P117" s="12"/>
      <c r="Q117" s="12"/>
    </row>
    <row r="118" spans="1:16" s="80" customFormat="1" ht="12.75">
      <c r="A118" s="364"/>
      <c r="B118" s="82"/>
      <c r="C118" s="71" t="s">
        <v>315</v>
      </c>
      <c r="D118" s="71"/>
      <c r="E118" s="12"/>
      <c r="F118" s="71"/>
      <c r="H118" s="71"/>
      <c r="I118" s="33"/>
      <c r="J118" s="33"/>
      <c r="K118" s="33"/>
      <c r="L118" s="33"/>
      <c r="M118" s="114"/>
      <c r="N118" s="114"/>
      <c r="O118" s="114"/>
      <c r="P118" s="114"/>
    </row>
    <row r="119" spans="1:16" s="80" customFormat="1" ht="12.75">
      <c r="A119" s="363"/>
      <c r="B119" s="82"/>
      <c r="C119" s="71"/>
      <c r="D119" s="71"/>
      <c r="E119" s="12"/>
      <c r="F119" s="71"/>
      <c r="H119" s="71"/>
      <c r="I119" s="72"/>
      <c r="J119" s="72"/>
      <c r="K119" s="33"/>
      <c r="L119" s="33"/>
      <c r="M119" s="114"/>
      <c r="N119" s="114"/>
      <c r="O119" s="114"/>
      <c r="P119" s="114"/>
    </row>
    <row r="120" spans="1:16" s="80" customFormat="1" ht="13.5" thickBot="1">
      <c r="A120" s="450"/>
      <c r="B120" s="451"/>
      <c r="C120" s="116" t="s">
        <v>5</v>
      </c>
      <c r="D120" s="116"/>
      <c r="E120" s="116"/>
      <c r="F120" s="116"/>
      <c r="G120" s="116"/>
      <c r="H120" s="116"/>
      <c r="I120" s="117"/>
      <c r="J120" s="117"/>
      <c r="K120" s="117">
        <f>SUM(K103:K119)</f>
        <v>6945.400000000001</v>
      </c>
      <c r="L120" s="117">
        <f>SUM(L103:L119)</f>
        <v>10044</v>
      </c>
      <c r="M120" s="114"/>
      <c r="N120" s="114"/>
      <c r="O120" s="114"/>
      <c r="P120" s="114"/>
    </row>
    <row r="121" spans="1:16" s="80" customFormat="1" ht="12.75">
      <c r="A121" s="363"/>
      <c r="B121" s="82"/>
      <c r="C121" s="71"/>
      <c r="D121" s="71"/>
      <c r="E121" s="12"/>
      <c r="F121" s="12"/>
      <c r="G121" s="115"/>
      <c r="H121" s="12"/>
      <c r="I121" s="73"/>
      <c r="J121" s="73"/>
      <c r="K121" s="73"/>
      <c r="L121" s="73"/>
      <c r="M121" s="114"/>
      <c r="N121" s="114"/>
      <c r="O121" s="114"/>
      <c r="P121" s="114"/>
    </row>
    <row r="122" spans="1:16" s="80" customFormat="1" ht="12.75">
      <c r="A122" s="364"/>
      <c r="B122" s="82"/>
      <c r="C122" s="358"/>
      <c r="D122" s="358"/>
      <c r="E122" s="358"/>
      <c r="F122" s="358"/>
      <c r="G122" s="358"/>
      <c r="H122" s="358"/>
      <c r="I122" s="359"/>
      <c r="J122" s="359"/>
      <c r="K122" s="359"/>
      <c r="L122" s="359"/>
      <c r="M122" s="114"/>
      <c r="N122" s="114"/>
      <c r="O122" s="114"/>
      <c r="P122" s="114"/>
    </row>
    <row r="123" ht="12.75">
      <c r="A123" s="363"/>
    </row>
    <row r="124" ht="12.75">
      <c r="A124" s="364"/>
    </row>
    <row r="125" ht="12.75">
      <c r="A125" s="363"/>
    </row>
    <row r="126" ht="12.75">
      <c r="A126" s="364"/>
    </row>
    <row r="127" spans="1:12" ht="12.75">
      <c r="A127" s="364"/>
      <c r="F127" s="1"/>
      <c r="H127" s="1"/>
      <c r="I127" s="1"/>
      <c r="J127" s="1"/>
      <c r="K127" s="1"/>
      <c r="L127" s="1"/>
    </row>
    <row r="128" spans="1:12" ht="12.75">
      <c r="A128" s="364"/>
      <c r="F128" s="1"/>
      <c r="H128" s="1"/>
      <c r="I128" s="1"/>
      <c r="J128" s="1"/>
      <c r="K128" s="1"/>
      <c r="L128" s="1"/>
    </row>
    <row r="129" spans="1:12" ht="12.75">
      <c r="A129" s="364"/>
      <c r="F129" s="1"/>
      <c r="H129" s="1"/>
      <c r="I129" s="1"/>
      <c r="J129" s="1"/>
      <c r="K129" s="1"/>
      <c r="L129" s="1"/>
    </row>
    <row r="130" spans="1:12" ht="12.75">
      <c r="A130" s="364"/>
      <c r="F130" s="1"/>
      <c r="H130" s="1"/>
      <c r="I130" s="1"/>
      <c r="J130" s="1"/>
      <c r="K130" s="1"/>
      <c r="L130" s="1"/>
    </row>
    <row r="131" spans="1:12" ht="12.75">
      <c r="A131" s="364"/>
      <c r="F131" s="1"/>
      <c r="H131" s="1"/>
      <c r="I131" s="1"/>
      <c r="J131" s="1"/>
      <c r="K131" s="1"/>
      <c r="L131" s="1"/>
    </row>
    <row r="132" spans="6:12" ht="12.75">
      <c r="F132" s="1"/>
      <c r="H132" s="1"/>
      <c r="I132" s="1"/>
      <c r="J132" s="1"/>
      <c r="K132" s="1"/>
      <c r="L132" s="1"/>
    </row>
    <row r="133" spans="6:12" ht="12.75">
      <c r="F133" s="1"/>
      <c r="H133" s="1"/>
      <c r="I133" s="1"/>
      <c r="J133" s="1"/>
      <c r="K133" s="1"/>
      <c r="L133" s="1"/>
    </row>
  </sheetData>
  <sheetProtection/>
  <printOptions gridLines="1"/>
  <pageMargins left="0.7874015748031497" right="0.7874015748031497" top="1.1811023622047245" bottom="0.7874015748031497" header="0.5118110236220472" footer="0.5118110236220472"/>
  <pageSetup fitToHeight="5" horizontalDpi="600" verticalDpi="600" orientation="landscape" paperSize="9" scale="90" r:id="rId1"/>
  <headerFooter alignWithMargins="0">
    <oddHeader>&amp;L&amp;"Times New Roman,Obyčejné"&amp;8Fakultní nemocnice Brno, Jihlavská 20, 625 00 Brno
Heliport  HEMS
SO 01 - Heliport
Stupeň: Prováděcí dokumentace
</oddHeader>
    <oddFooter>&amp;C&amp;"Times New Roman,Obyčejné"&amp;10Stránka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indexed="15"/>
  </sheetPr>
  <dimension ref="A2:Q81"/>
  <sheetViews>
    <sheetView zoomScalePageLayoutView="0" workbookViewId="0" topLeftCell="A28">
      <selection activeCell="K81" sqref="K81:L81"/>
    </sheetView>
  </sheetViews>
  <sheetFormatPr defaultColWidth="8.59765625" defaultRowHeight="15"/>
  <cols>
    <col min="1" max="1" width="4.59765625" style="368" customWidth="1"/>
    <col min="2" max="2" width="11" style="204" customWidth="1"/>
    <col min="3" max="3" width="28.19921875" style="139" customWidth="1"/>
    <col min="4" max="4" width="2.59765625" style="140" customWidth="1"/>
    <col min="5" max="5" width="6.796875" style="140" customWidth="1"/>
    <col min="6" max="6" width="3" style="141" customWidth="1"/>
    <col min="7" max="7" width="4.19921875" style="142" customWidth="1"/>
    <col min="8" max="8" width="3.19921875" style="141" customWidth="1"/>
    <col min="9" max="10" width="7.69921875" style="143" customWidth="1"/>
    <col min="11" max="12" width="9.69921875" style="143" customWidth="1"/>
    <col min="13" max="13" width="8.796875" style="144" bestFit="1" customWidth="1"/>
    <col min="14" max="16384" width="8.59765625" style="139" customWidth="1"/>
  </cols>
  <sheetData>
    <row r="2" ht="20.25">
      <c r="C2" s="134" t="s">
        <v>177</v>
      </c>
    </row>
    <row r="5" spans="1:12" s="136" customFormat="1" ht="24.75" customHeight="1">
      <c r="A5" s="369"/>
      <c r="B5" s="213"/>
      <c r="C5" s="134" t="s">
        <v>151</v>
      </c>
      <c r="D5" s="135"/>
      <c r="E5" s="135"/>
      <c r="H5" s="137"/>
      <c r="I5" s="138"/>
      <c r="J5" s="138"/>
      <c r="K5" s="138"/>
      <c r="L5" s="138"/>
    </row>
    <row r="8" spans="3:12" ht="25.5">
      <c r="C8" s="145" t="s">
        <v>7</v>
      </c>
      <c r="D8" s="146"/>
      <c r="E8" s="146"/>
      <c r="F8" s="147"/>
      <c r="G8" s="148"/>
      <c r="H8" s="145" t="s">
        <v>3</v>
      </c>
      <c r="I8" s="351" t="s">
        <v>306</v>
      </c>
      <c r="J8" s="351" t="s">
        <v>307</v>
      </c>
      <c r="K8" s="351" t="s">
        <v>308</v>
      </c>
      <c r="L8" s="351" t="s">
        <v>309</v>
      </c>
    </row>
    <row r="9" spans="3:12" ht="12.75">
      <c r="C9" s="149"/>
      <c r="D9" s="149"/>
      <c r="G9" s="150"/>
      <c r="H9" s="151"/>
      <c r="K9" s="152"/>
      <c r="L9" s="152"/>
    </row>
    <row r="10" spans="3:10" ht="12.75">
      <c r="C10" s="153" t="s">
        <v>152</v>
      </c>
      <c r="D10" s="149"/>
      <c r="E10" s="154"/>
      <c r="F10" s="151"/>
      <c r="G10" s="150"/>
      <c r="H10" s="151"/>
      <c r="I10" s="155"/>
      <c r="J10" s="155"/>
    </row>
    <row r="11" spans="3:12" ht="12.75">
      <c r="C11" s="156"/>
      <c r="D11" s="149"/>
      <c r="E11" s="150"/>
      <c r="F11" s="151"/>
      <c r="G11" s="150"/>
      <c r="H11" s="151"/>
      <c r="I11" s="155"/>
      <c r="J11" s="155"/>
      <c r="K11" s="155"/>
      <c r="L11" s="155"/>
    </row>
    <row r="12" spans="3:12" ht="12.75">
      <c r="C12" s="156"/>
      <c r="D12" s="149"/>
      <c r="E12" s="150"/>
      <c r="F12" s="151"/>
      <c r="G12" s="150"/>
      <c r="H12" s="151"/>
      <c r="I12" s="155"/>
      <c r="J12" s="155"/>
      <c r="K12" s="155"/>
      <c r="L12" s="155"/>
    </row>
    <row r="13" spans="3:15" ht="12.75">
      <c r="C13" s="156" t="s">
        <v>153</v>
      </c>
      <c r="D13" s="149"/>
      <c r="E13" s="150"/>
      <c r="F13" s="151"/>
      <c r="G13" s="150"/>
      <c r="H13" s="151"/>
      <c r="I13" s="155"/>
      <c r="J13" s="155"/>
      <c r="K13" s="155"/>
      <c r="L13" s="155"/>
      <c r="M13" s="140"/>
      <c r="N13" s="140"/>
      <c r="O13" s="140"/>
    </row>
    <row r="14" spans="3:15" ht="12.75">
      <c r="C14" s="157" t="s">
        <v>154</v>
      </c>
      <c r="D14" s="149"/>
      <c r="E14" s="150"/>
      <c r="F14" s="151"/>
      <c r="G14" s="150"/>
      <c r="H14" s="151"/>
      <c r="I14" s="155"/>
      <c r="J14" s="155"/>
      <c r="K14" s="155"/>
      <c r="L14" s="155"/>
      <c r="N14" s="144"/>
      <c r="O14" s="144"/>
    </row>
    <row r="15" spans="1:15" s="164" customFormat="1" ht="12.75">
      <c r="A15" s="370"/>
      <c r="B15" s="204"/>
      <c r="C15" s="158" t="s">
        <v>155</v>
      </c>
      <c r="D15" s="159"/>
      <c r="E15" s="160"/>
      <c r="F15" s="160"/>
      <c r="G15" s="161"/>
      <c r="H15" s="160"/>
      <c r="I15" s="162"/>
      <c r="J15" s="162"/>
      <c r="K15" s="163"/>
      <c r="L15" s="163"/>
      <c r="M15" s="165"/>
      <c r="N15" s="165"/>
      <c r="O15" s="165"/>
    </row>
    <row r="16" spans="1:15" s="164" customFormat="1" ht="12.75">
      <c r="A16" s="370"/>
      <c r="B16" s="204"/>
      <c r="C16" s="158" t="s">
        <v>156</v>
      </c>
      <c r="D16" s="159"/>
      <c r="E16" s="160"/>
      <c r="F16" s="160"/>
      <c r="G16" s="161"/>
      <c r="H16" s="160"/>
      <c r="I16" s="162"/>
      <c r="J16" s="162"/>
      <c r="K16" s="163"/>
      <c r="L16" s="163"/>
      <c r="M16" s="165"/>
      <c r="N16" s="165"/>
      <c r="O16" s="165"/>
    </row>
    <row r="17" spans="1:15" s="164" customFormat="1" ht="12.75">
      <c r="A17" s="370"/>
      <c r="B17" s="204"/>
      <c r="C17" s="159"/>
      <c r="D17" s="159"/>
      <c r="E17" s="160"/>
      <c r="F17" s="160"/>
      <c r="G17" s="161"/>
      <c r="H17" s="160"/>
      <c r="I17" s="162"/>
      <c r="J17" s="162"/>
      <c r="K17" s="163"/>
      <c r="L17" s="163"/>
      <c r="M17" s="165"/>
      <c r="N17" s="165"/>
      <c r="O17" s="165"/>
    </row>
    <row r="18" spans="1:15" ht="12.75">
      <c r="A18" s="368" t="s">
        <v>319</v>
      </c>
      <c r="B18" s="204" t="s">
        <v>320</v>
      </c>
      <c r="C18" s="149"/>
      <c r="D18" s="149"/>
      <c r="E18" s="150"/>
      <c r="F18" s="151"/>
      <c r="G18" s="150"/>
      <c r="H18" s="151"/>
      <c r="I18" s="155"/>
      <c r="J18" s="155"/>
      <c r="K18" s="155"/>
      <c r="L18" s="155"/>
      <c r="N18" s="144"/>
      <c r="O18" s="144"/>
    </row>
    <row r="19" spans="1:15" s="164" customFormat="1" ht="12.75" customHeight="1">
      <c r="A19" s="370">
        <v>1</v>
      </c>
      <c r="B19" s="204" t="s">
        <v>212</v>
      </c>
      <c r="C19" s="164" t="s">
        <v>475</v>
      </c>
      <c r="D19" s="160"/>
      <c r="E19" s="160" t="s">
        <v>476</v>
      </c>
      <c r="F19" s="160" t="s">
        <v>157</v>
      </c>
      <c r="G19" s="166">
        <v>6</v>
      </c>
      <c r="H19" s="160" t="s">
        <v>6</v>
      </c>
      <c r="I19" s="167">
        <v>861</v>
      </c>
      <c r="J19" s="167"/>
      <c r="K19" s="387">
        <f>G19*I19</f>
        <v>5166</v>
      </c>
      <c r="L19" s="387"/>
      <c r="M19" s="165"/>
      <c r="N19" s="165"/>
      <c r="O19" s="165"/>
    </row>
    <row r="20" spans="1:15" s="164" customFormat="1" ht="12.75" customHeight="1">
      <c r="A20" s="370">
        <v>2</v>
      </c>
      <c r="B20" s="204" t="s">
        <v>212</v>
      </c>
      <c r="C20" s="164" t="s">
        <v>158</v>
      </c>
      <c r="D20" s="160"/>
      <c r="E20" s="160"/>
      <c r="F20" s="160"/>
      <c r="G20" s="166">
        <v>6</v>
      </c>
      <c r="H20" s="160" t="s">
        <v>6</v>
      </c>
      <c r="I20" s="167">
        <v>8.4</v>
      </c>
      <c r="J20" s="167"/>
      <c r="K20" s="387">
        <f aca="true" t="shared" si="0" ref="K20:K76">G20*I20</f>
        <v>50.400000000000006</v>
      </c>
      <c r="L20" s="387"/>
      <c r="M20" s="165"/>
      <c r="N20" s="165"/>
      <c r="O20" s="165"/>
    </row>
    <row r="21" spans="1:15" s="164" customFormat="1" ht="12.75" customHeight="1">
      <c r="A21" s="370">
        <v>3</v>
      </c>
      <c r="B21" s="204" t="s">
        <v>212</v>
      </c>
      <c r="C21" s="164" t="s">
        <v>477</v>
      </c>
      <c r="D21" s="160"/>
      <c r="E21" s="160"/>
      <c r="F21" s="160"/>
      <c r="G21" s="166">
        <v>6</v>
      </c>
      <c r="H21" s="160" t="s">
        <v>6</v>
      </c>
      <c r="I21" s="167">
        <v>77</v>
      </c>
      <c r="J21" s="167"/>
      <c r="K21" s="387">
        <f t="shared" si="0"/>
        <v>462</v>
      </c>
      <c r="L21" s="387"/>
      <c r="M21" s="165"/>
      <c r="N21" s="165"/>
      <c r="O21" s="165"/>
    </row>
    <row r="22" spans="1:15" s="164" customFormat="1" ht="12.75" customHeight="1">
      <c r="A22" s="370">
        <v>4</v>
      </c>
      <c r="B22" s="204" t="s">
        <v>212</v>
      </c>
      <c r="C22" s="164" t="s">
        <v>159</v>
      </c>
      <c r="D22" s="160"/>
      <c r="E22" s="160"/>
      <c r="F22" s="160"/>
      <c r="G22" s="166">
        <v>6</v>
      </c>
      <c r="H22" s="160" t="s">
        <v>6</v>
      </c>
      <c r="I22" s="167">
        <v>5.2</v>
      </c>
      <c r="J22" s="167"/>
      <c r="K22" s="387">
        <f t="shared" si="0"/>
        <v>31.200000000000003</v>
      </c>
      <c r="L22" s="387"/>
      <c r="M22" s="165"/>
      <c r="N22" s="165"/>
      <c r="O22" s="165"/>
    </row>
    <row r="23" spans="1:15" s="164" customFormat="1" ht="12.75" customHeight="1">
      <c r="A23" s="370">
        <v>5</v>
      </c>
      <c r="B23" s="204" t="s">
        <v>212</v>
      </c>
      <c r="C23" s="164" t="s">
        <v>160</v>
      </c>
      <c r="D23" s="160"/>
      <c r="E23" s="160"/>
      <c r="F23" s="160"/>
      <c r="G23" s="166">
        <v>6</v>
      </c>
      <c r="H23" s="160" t="s">
        <v>6</v>
      </c>
      <c r="I23" s="167">
        <v>236</v>
      </c>
      <c r="J23" s="167"/>
      <c r="K23" s="387">
        <f t="shared" si="0"/>
        <v>1416</v>
      </c>
      <c r="L23" s="387"/>
      <c r="M23" s="165"/>
      <c r="N23" s="165"/>
      <c r="O23" s="165"/>
    </row>
    <row r="24" spans="1:15" s="164" customFormat="1" ht="12.75" customHeight="1">
      <c r="A24" s="370">
        <v>6</v>
      </c>
      <c r="B24" s="204" t="s">
        <v>209</v>
      </c>
      <c r="C24" s="164" t="s">
        <v>208</v>
      </c>
      <c r="D24" s="160"/>
      <c r="E24" s="160"/>
      <c r="F24" s="160"/>
      <c r="G24" s="166">
        <v>6</v>
      </c>
      <c r="H24" s="160" t="s">
        <v>6</v>
      </c>
      <c r="I24" s="167"/>
      <c r="J24" s="167">
        <v>198</v>
      </c>
      <c r="K24" s="387">
        <f t="shared" si="0"/>
        <v>0</v>
      </c>
      <c r="L24" s="387">
        <f>G24*J24</f>
        <v>1188</v>
      </c>
      <c r="M24" s="165"/>
      <c r="N24" s="165"/>
      <c r="O24" s="165"/>
    </row>
    <row r="25" spans="1:15" s="164" customFormat="1" ht="12.75" customHeight="1">
      <c r="A25" s="370"/>
      <c r="B25" s="204"/>
      <c r="D25" s="160"/>
      <c r="E25" s="160"/>
      <c r="F25" s="160"/>
      <c r="G25" s="166"/>
      <c r="H25" s="160"/>
      <c r="I25" s="167"/>
      <c r="J25" s="167"/>
      <c r="K25" s="387">
        <f t="shared" si="0"/>
        <v>0</v>
      </c>
      <c r="L25" s="387">
        <f aca="true" t="shared" si="1" ref="L25:L76">G25*J25</f>
        <v>0</v>
      </c>
      <c r="M25" s="165"/>
      <c r="N25" s="165"/>
      <c r="O25" s="165"/>
    </row>
    <row r="26" spans="1:15" s="164" customFormat="1" ht="12.75" customHeight="1">
      <c r="A26" s="370">
        <v>7</v>
      </c>
      <c r="B26" s="204" t="s">
        <v>212</v>
      </c>
      <c r="C26" s="164" t="s">
        <v>478</v>
      </c>
      <c r="D26" s="160"/>
      <c r="E26" s="160" t="s">
        <v>480</v>
      </c>
      <c r="F26" s="160" t="s">
        <v>157</v>
      </c>
      <c r="G26" s="166">
        <v>1</v>
      </c>
      <c r="H26" s="160" t="s">
        <v>6</v>
      </c>
      <c r="I26" s="167">
        <v>964</v>
      </c>
      <c r="J26" s="167"/>
      <c r="K26" s="387">
        <f t="shared" si="0"/>
        <v>964</v>
      </c>
      <c r="L26" s="387">
        <f t="shared" si="1"/>
        <v>0</v>
      </c>
      <c r="M26" s="165"/>
      <c r="N26" s="165"/>
      <c r="O26" s="165"/>
    </row>
    <row r="27" spans="1:15" s="164" customFormat="1" ht="12.75" customHeight="1">
      <c r="A27" s="370">
        <v>8</v>
      </c>
      <c r="B27" s="204" t="s">
        <v>212</v>
      </c>
      <c r="C27" s="164" t="s">
        <v>158</v>
      </c>
      <c r="D27" s="160"/>
      <c r="E27" s="160"/>
      <c r="F27" s="160"/>
      <c r="G27" s="166">
        <v>1</v>
      </c>
      <c r="H27" s="160" t="s">
        <v>6</v>
      </c>
      <c r="I27" s="167">
        <v>8.4</v>
      </c>
      <c r="J27" s="167"/>
      <c r="K27" s="387">
        <f t="shared" si="0"/>
        <v>8.4</v>
      </c>
      <c r="L27" s="387">
        <f t="shared" si="1"/>
        <v>0</v>
      </c>
      <c r="M27" s="165"/>
      <c r="N27" s="165"/>
      <c r="O27" s="165"/>
    </row>
    <row r="28" spans="1:15" s="164" customFormat="1" ht="12.75" customHeight="1">
      <c r="A28" s="370">
        <v>9</v>
      </c>
      <c r="B28" s="204" t="s">
        <v>212</v>
      </c>
      <c r="C28" s="164" t="s">
        <v>479</v>
      </c>
      <c r="D28" s="160"/>
      <c r="E28" s="160"/>
      <c r="F28" s="160"/>
      <c r="G28" s="166">
        <v>2</v>
      </c>
      <c r="H28" s="160" t="s">
        <v>6</v>
      </c>
      <c r="I28" s="167">
        <v>77</v>
      </c>
      <c r="J28" s="167"/>
      <c r="K28" s="387">
        <f t="shared" si="0"/>
        <v>154</v>
      </c>
      <c r="L28" s="387">
        <f t="shared" si="1"/>
        <v>0</v>
      </c>
      <c r="M28" s="165"/>
      <c r="N28" s="165"/>
      <c r="O28" s="165"/>
    </row>
    <row r="29" spans="1:17" s="164" customFormat="1" ht="12.75" customHeight="1">
      <c r="A29" s="370">
        <v>10</v>
      </c>
      <c r="B29" s="204" t="s">
        <v>212</v>
      </c>
      <c r="C29" s="164" t="s">
        <v>159</v>
      </c>
      <c r="D29" s="160"/>
      <c r="E29" s="160"/>
      <c r="F29" s="160"/>
      <c r="G29" s="166">
        <v>2</v>
      </c>
      <c r="H29" s="160" t="s">
        <v>6</v>
      </c>
      <c r="I29" s="167">
        <v>5.2</v>
      </c>
      <c r="J29" s="167"/>
      <c r="K29" s="387">
        <f t="shared" si="0"/>
        <v>10.4</v>
      </c>
      <c r="L29" s="387">
        <f t="shared" si="1"/>
        <v>0</v>
      </c>
      <c r="M29" s="165"/>
      <c r="N29" s="165"/>
      <c r="O29" s="168"/>
      <c r="P29" s="169"/>
      <c r="Q29" s="170"/>
    </row>
    <row r="30" spans="1:15" s="164" customFormat="1" ht="12.75" customHeight="1">
      <c r="A30" s="370">
        <v>11</v>
      </c>
      <c r="B30" s="204" t="s">
        <v>212</v>
      </c>
      <c r="C30" s="164" t="s">
        <v>160</v>
      </c>
      <c r="D30" s="160"/>
      <c r="E30" s="160"/>
      <c r="F30" s="160"/>
      <c r="G30" s="166">
        <v>1</v>
      </c>
      <c r="H30" s="160" t="s">
        <v>6</v>
      </c>
      <c r="I30" s="167">
        <v>236</v>
      </c>
      <c r="J30" s="167"/>
      <c r="K30" s="387">
        <f t="shared" si="0"/>
        <v>236</v>
      </c>
      <c r="L30" s="387">
        <f t="shared" si="1"/>
        <v>0</v>
      </c>
      <c r="M30" s="165"/>
      <c r="N30" s="165"/>
      <c r="O30" s="165"/>
    </row>
    <row r="31" spans="1:15" s="164" customFormat="1" ht="12.75" customHeight="1">
      <c r="A31" s="370">
        <v>12</v>
      </c>
      <c r="B31" s="204" t="s">
        <v>209</v>
      </c>
      <c r="C31" s="164" t="s">
        <v>208</v>
      </c>
      <c r="D31" s="160"/>
      <c r="E31" s="160"/>
      <c r="F31" s="160"/>
      <c r="G31" s="166">
        <v>1</v>
      </c>
      <c r="H31" s="160" t="s">
        <v>6</v>
      </c>
      <c r="I31" s="167"/>
      <c r="J31" s="167">
        <v>198</v>
      </c>
      <c r="K31" s="387">
        <f t="shared" si="0"/>
        <v>0</v>
      </c>
      <c r="L31" s="387">
        <f t="shared" si="1"/>
        <v>198</v>
      </c>
      <c r="M31" s="165"/>
      <c r="N31" s="165"/>
      <c r="O31" s="165"/>
    </row>
    <row r="32" spans="1:15" s="164" customFormat="1" ht="12.75" customHeight="1">
      <c r="A32" s="370"/>
      <c r="B32" s="204"/>
      <c r="D32" s="160"/>
      <c r="E32" s="160"/>
      <c r="F32" s="160"/>
      <c r="G32" s="166"/>
      <c r="H32" s="160"/>
      <c r="I32" s="167"/>
      <c r="J32" s="167"/>
      <c r="K32" s="387">
        <f t="shared" si="0"/>
        <v>0</v>
      </c>
      <c r="L32" s="387">
        <f t="shared" si="1"/>
        <v>0</v>
      </c>
      <c r="M32" s="165"/>
      <c r="N32" s="165"/>
      <c r="O32" s="165"/>
    </row>
    <row r="33" spans="1:15" s="164" customFormat="1" ht="12.75" customHeight="1">
      <c r="A33" s="370"/>
      <c r="B33" s="204"/>
      <c r="D33" s="160"/>
      <c r="E33" s="160"/>
      <c r="F33" s="160"/>
      <c r="G33" s="166"/>
      <c r="H33" s="160"/>
      <c r="I33" s="167"/>
      <c r="J33" s="167"/>
      <c r="K33" s="387">
        <f t="shared" si="0"/>
        <v>0</v>
      </c>
      <c r="L33" s="387">
        <f t="shared" si="1"/>
        <v>0</v>
      </c>
      <c r="M33" s="165"/>
      <c r="N33" s="165"/>
      <c r="O33" s="165"/>
    </row>
    <row r="34" spans="1:15" s="164" customFormat="1" ht="12.75" customHeight="1">
      <c r="A34" s="370">
        <v>13</v>
      </c>
      <c r="B34" s="204" t="s">
        <v>212</v>
      </c>
      <c r="C34" s="164" t="s">
        <v>481</v>
      </c>
      <c r="D34" s="160"/>
      <c r="E34" s="160" t="s">
        <v>482</v>
      </c>
      <c r="F34" s="160" t="s">
        <v>157</v>
      </c>
      <c r="G34" s="166">
        <v>7</v>
      </c>
      <c r="H34" s="160" t="s">
        <v>6</v>
      </c>
      <c r="I34" s="167">
        <v>1009</v>
      </c>
      <c r="J34" s="167"/>
      <c r="K34" s="387">
        <f t="shared" si="0"/>
        <v>7063</v>
      </c>
      <c r="L34" s="387">
        <f t="shared" si="1"/>
        <v>0</v>
      </c>
      <c r="M34" s="165"/>
      <c r="N34" s="165"/>
      <c r="O34" s="165"/>
    </row>
    <row r="35" spans="1:15" s="164" customFormat="1" ht="12.75" customHeight="1">
      <c r="A35" s="370">
        <v>14</v>
      </c>
      <c r="B35" s="204" t="s">
        <v>212</v>
      </c>
      <c r="C35" s="164" t="s">
        <v>158</v>
      </c>
      <c r="D35" s="160"/>
      <c r="E35" s="160"/>
      <c r="F35" s="160"/>
      <c r="G35" s="166">
        <v>7</v>
      </c>
      <c r="H35" s="160" t="s">
        <v>6</v>
      </c>
      <c r="I35" s="167">
        <v>8.4</v>
      </c>
      <c r="J35" s="167"/>
      <c r="K35" s="387">
        <f t="shared" si="0"/>
        <v>58.800000000000004</v>
      </c>
      <c r="L35" s="387">
        <f t="shared" si="1"/>
        <v>0</v>
      </c>
      <c r="M35" s="165"/>
      <c r="N35" s="165"/>
      <c r="O35" s="165"/>
    </row>
    <row r="36" spans="1:15" s="164" customFormat="1" ht="12.75" customHeight="1">
      <c r="A36" s="370">
        <v>15</v>
      </c>
      <c r="B36" s="204" t="s">
        <v>212</v>
      </c>
      <c r="C36" s="164" t="s">
        <v>483</v>
      </c>
      <c r="D36" s="160"/>
      <c r="E36" s="160"/>
      <c r="F36" s="160"/>
      <c r="G36" s="166">
        <v>14</v>
      </c>
      <c r="H36" s="160" t="s">
        <v>6</v>
      </c>
      <c r="I36" s="167">
        <v>77</v>
      </c>
      <c r="J36" s="167"/>
      <c r="K36" s="387">
        <f t="shared" si="0"/>
        <v>1078</v>
      </c>
      <c r="L36" s="387">
        <f t="shared" si="1"/>
        <v>0</v>
      </c>
      <c r="M36" s="165"/>
      <c r="N36" s="165"/>
      <c r="O36" s="165"/>
    </row>
    <row r="37" spans="1:17" s="164" customFormat="1" ht="12.75" customHeight="1">
      <c r="A37" s="370">
        <v>16</v>
      </c>
      <c r="B37" s="204" t="s">
        <v>212</v>
      </c>
      <c r="C37" s="164" t="s">
        <v>159</v>
      </c>
      <c r="D37" s="160"/>
      <c r="E37" s="160"/>
      <c r="F37" s="160"/>
      <c r="G37" s="166">
        <v>14</v>
      </c>
      <c r="H37" s="160" t="s">
        <v>6</v>
      </c>
      <c r="I37" s="167">
        <v>5.2</v>
      </c>
      <c r="J37" s="167"/>
      <c r="K37" s="387">
        <f t="shared" si="0"/>
        <v>72.8</v>
      </c>
      <c r="L37" s="387">
        <f t="shared" si="1"/>
        <v>0</v>
      </c>
      <c r="M37" s="165"/>
      <c r="N37" s="165"/>
      <c r="O37" s="168"/>
      <c r="P37" s="169"/>
      <c r="Q37" s="170"/>
    </row>
    <row r="38" spans="1:15" s="164" customFormat="1" ht="12.75" customHeight="1">
      <c r="A38" s="370">
        <v>17</v>
      </c>
      <c r="B38" s="204" t="s">
        <v>212</v>
      </c>
      <c r="C38" s="164" t="s">
        <v>160</v>
      </c>
      <c r="D38" s="160"/>
      <c r="E38" s="160"/>
      <c r="F38" s="160"/>
      <c r="G38" s="166">
        <v>7</v>
      </c>
      <c r="H38" s="160" t="s">
        <v>6</v>
      </c>
      <c r="I38" s="167">
        <v>236</v>
      </c>
      <c r="J38" s="167"/>
      <c r="K38" s="387">
        <f t="shared" si="0"/>
        <v>1652</v>
      </c>
      <c r="L38" s="387">
        <f t="shared" si="1"/>
        <v>0</v>
      </c>
      <c r="M38" s="165"/>
      <c r="N38" s="165"/>
      <c r="O38" s="165"/>
    </row>
    <row r="39" spans="1:15" s="164" customFormat="1" ht="12.75" customHeight="1">
      <c r="A39" s="370">
        <v>18</v>
      </c>
      <c r="B39" s="204">
        <v>210</v>
      </c>
      <c r="C39" s="164" t="s">
        <v>208</v>
      </c>
      <c r="D39" s="160"/>
      <c r="E39" s="160"/>
      <c r="F39" s="160"/>
      <c r="G39" s="166">
        <v>7</v>
      </c>
      <c r="H39" s="160" t="s">
        <v>6</v>
      </c>
      <c r="I39" s="167"/>
      <c r="J39" s="167">
        <v>198</v>
      </c>
      <c r="K39" s="387">
        <f t="shared" si="0"/>
        <v>0</v>
      </c>
      <c r="L39" s="387">
        <f t="shared" si="1"/>
        <v>1386</v>
      </c>
      <c r="M39" s="165"/>
      <c r="N39" s="165"/>
      <c r="O39" s="165"/>
    </row>
    <row r="40" spans="1:15" s="164" customFormat="1" ht="12.75" customHeight="1">
      <c r="A40" s="370">
        <v>19</v>
      </c>
      <c r="B40" s="204" t="s">
        <v>212</v>
      </c>
      <c r="C40" s="159" t="s">
        <v>484</v>
      </c>
      <c r="D40" s="160"/>
      <c r="E40" s="169" t="s">
        <v>369</v>
      </c>
      <c r="F40" s="160" t="s">
        <v>157</v>
      </c>
      <c r="G40" s="166">
        <v>90</v>
      </c>
      <c r="H40" s="160" t="s">
        <v>6</v>
      </c>
      <c r="I40" s="167">
        <v>7524</v>
      </c>
      <c r="J40" s="167"/>
      <c r="K40" s="387">
        <f t="shared" si="0"/>
        <v>677160</v>
      </c>
      <c r="L40" s="387">
        <f t="shared" si="1"/>
        <v>0</v>
      </c>
      <c r="M40" s="165"/>
      <c r="N40" s="165"/>
      <c r="O40" s="165"/>
    </row>
    <row r="41" spans="1:15" s="164" customFormat="1" ht="12.75" customHeight="1">
      <c r="A41" s="370">
        <v>20</v>
      </c>
      <c r="B41" s="204" t="s">
        <v>212</v>
      </c>
      <c r="C41" s="164" t="s">
        <v>158</v>
      </c>
      <c r="D41" s="160"/>
      <c r="E41" s="160"/>
      <c r="F41" s="160"/>
      <c r="G41" s="166">
        <v>90</v>
      </c>
      <c r="H41" s="160" t="s">
        <v>6</v>
      </c>
      <c r="I41" s="167">
        <v>8.4</v>
      </c>
      <c r="J41" s="167"/>
      <c r="K41" s="387">
        <f t="shared" si="0"/>
        <v>756</v>
      </c>
      <c r="L41" s="387">
        <f t="shared" si="1"/>
        <v>0</v>
      </c>
      <c r="M41" s="165"/>
      <c r="N41" s="165"/>
      <c r="O41" s="165"/>
    </row>
    <row r="42" spans="1:15" s="164" customFormat="1" ht="12.75" customHeight="1">
      <c r="A42" s="370">
        <v>21</v>
      </c>
      <c r="B42" s="204" t="s">
        <v>212</v>
      </c>
      <c r="C42" s="164" t="s">
        <v>368</v>
      </c>
      <c r="D42" s="160"/>
      <c r="E42" s="160"/>
      <c r="F42" s="160"/>
      <c r="G42" s="166">
        <v>0</v>
      </c>
      <c r="H42" s="160" t="s">
        <v>6</v>
      </c>
      <c r="I42" s="167">
        <v>2436</v>
      </c>
      <c r="J42" s="167"/>
      <c r="K42" s="387">
        <f t="shared" si="0"/>
        <v>0</v>
      </c>
      <c r="L42" s="387">
        <f t="shared" si="1"/>
        <v>0</v>
      </c>
      <c r="M42" s="165"/>
      <c r="N42" s="165"/>
      <c r="O42" s="165"/>
    </row>
    <row r="43" spans="1:15" s="164" customFormat="1" ht="12.75" customHeight="1">
      <c r="A43" s="370">
        <v>22</v>
      </c>
      <c r="B43" s="204" t="s">
        <v>212</v>
      </c>
      <c r="C43" s="164" t="s">
        <v>159</v>
      </c>
      <c r="D43" s="160"/>
      <c r="E43" s="160"/>
      <c r="F43" s="160"/>
      <c r="G43" s="166">
        <v>90</v>
      </c>
      <c r="H43" s="160" t="s">
        <v>6</v>
      </c>
      <c r="I43" s="167">
        <v>5.2</v>
      </c>
      <c r="J43" s="167"/>
      <c r="K43" s="387">
        <f t="shared" si="0"/>
        <v>468</v>
      </c>
      <c r="L43" s="387">
        <f t="shared" si="1"/>
        <v>0</v>
      </c>
      <c r="M43" s="165"/>
      <c r="N43" s="165"/>
      <c r="O43" s="165"/>
    </row>
    <row r="44" spans="1:15" s="164" customFormat="1" ht="12.75" customHeight="1">
      <c r="A44" s="370">
        <v>23</v>
      </c>
      <c r="B44" s="204" t="s">
        <v>212</v>
      </c>
      <c r="C44" s="164" t="s">
        <v>161</v>
      </c>
      <c r="D44" s="160"/>
      <c r="E44" s="160"/>
      <c r="F44" s="160"/>
      <c r="G44" s="166">
        <v>90</v>
      </c>
      <c r="H44" s="160" t="s">
        <v>6</v>
      </c>
      <c r="I44" s="167">
        <v>600</v>
      </c>
      <c r="J44" s="167"/>
      <c r="K44" s="387">
        <f t="shared" si="0"/>
        <v>54000</v>
      </c>
      <c r="L44" s="387">
        <f t="shared" si="1"/>
        <v>0</v>
      </c>
      <c r="M44" s="165"/>
      <c r="N44" s="165"/>
      <c r="O44" s="165"/>
    </row>
    <row r="45" spans="1:15" s="164" customFormat="1" ht="12.75" customHeight="1">
      <c r="A45" s="370">
        <v>24</v>
      </c>
      <c r="B45" s="204">
        <v>210</v>
      </c>
      <c r="C45" s="164" t="s">
        <v>208</v>
      </c>
      <c r="D45" s="160"/>
      <c r="E45" s="160"/>
      <c r="F45" s="160"/>
      <c r="G45" s="166">
        <v>90</v>
      </c>
      <c r="H45" s="160" t="s">
        <v>6</v>
      </c>
      <c r="I45" s="167"/>
      <c r="J45" s="167">
        <v>198</v>
      </c>
      <c r="K45" s="387">
        <f t="shared" si="0"/>
        <v>0</v>
      </c>
      <c r="L45" s="387">
        <f t="shared" si="1"/>
        <v>17820</v>
      </c>
      <c r="M45" s="165"/>
      <c r="N45" s="165"/>
      <c r="O45" s="165"/>
    </row>
    <row r="46" spans="1:15" s="164" customFormat="1" ht="12.75" customHeight="1">
      <c r="A46" s="370"/>
      <c r="B46" s="204"/>
      <c r="D46" s="160"/>
      <c r="E46" s="160"/>
      <c r="F46" s="160"/>
      <c r="G46" s="166"/>
      <c r="H46" s="160"/>
      <c r="I46" s="167"/>
      <c r="J46" s="167"/>
      <c r="K46" s="387">
        <f t="shared" si="0"/>
        <v>0</v>
      </c>
      <c r="L46" s="387">
        <f t="shared" si="1"/>
        <v>0</v>
      </c>
      <c r="M46" s="165"/>
      <c r="N46" s="165"/>
      <c r="O46" s="165"/>
    </row>
    <row r="47" spans="1:15" s="164" customFormat="1" ht="12.75" customHeight="1">
      <c r="A47" s="370">
        <v>25</v>
      </c>
      <c r="B47" s="204" t="s">
        <v>212</v>
      </c>
      <c r="C47" s="164" t="s">
        <v>485</v>
      </c>
      <c r="D47" s="160"/>
      <c r="E47" s="160" t="s">
        <v>486</v>
      </c>
      <c r="F47" s="160" t="s">
        <v>157</v>
      </c>
      <c r="G47" s="166">
        <v>2</v>
      </c>
      <c r="H47" s="160" t="s">
        <v>6</v>
      </c>
      <c r="I47" s="167">
        <v>2431</v>
      </c>
      <c r="J47" s="167"/>
      <c r="K47" s="387">
        <f t="shared" si="0"/>
        <v>4862</v>
      </c>
      <c r="L47" s="387">
        <f t="shared" si="1"/>
        <v>0</v>
      </c>
      <c r="M47" s="165"/>
      <c r="N47" s="165"/>
      <c r="O47" s="165"/>
    </row>
    <row r="48" spans="1:15" s="164" customFormat="1" ht="12.75" customHeight="1">
      <c r="A48" s="370">
        <v>26</v>
      </c>
      <c r="B48" s="204" t="s">
        <v>212</v>
      </c>
      <c r="C48" s="164" t="s">
        <v>158</v>
      </c>
      <c r="D48" s="160"/>
      <c r="E48" s="160"/>
      <c r="F48" s="160"/>
      <c r="G48" s="166">
        <v>2</v>
      </c>
      <c r="H48" s="160" t="s">
        <v>6</v>
      </c>
      <c r="I48" s="167">
        <v>8.4</v>
      </c>
      <c r="J48" s="167"/>
      <c r="K48" s="387">
        <f t="shared" si="0"/>
        <v>16.8</v>
      </c>
      <c r="L48" s="387">
        <f t="shared" si="1"/>
        <v>0</v>
      </c>
      <c r="M48" s="165"/>
      <c r="N48" s="165"/>
      <c r="O48" s="165"/>
    </row>
    <row r="49" spans="1:15" s="164" customFormat="1" ht="12.75" customHeight="1">
      <c r="A49" s="370">
        <v>27</v>
      </c>
      <c r="B49" s="204" t="s">
        <v>212</v>
      </c>
      <c r="C49" s="164" t="s">
        <v>487</v>
      </c>
      <c r="D49" s="160"/>
      <c r="E49" s="160"/>
      <c r="F49" s="160"/>
      <c r="G49" s="166">
        <v>2</v>
      </c>
      <c r="H49" s="160" t="s">
        <v>6</v>
      </c>
      <c r="I49" s="167">
        <v>77</v>
      </c>
      <c r="J49" s="167"/>
      <c r="K49" s="387">
        <f t="shared" si="0"/>
        <v>154</v>
      </c>
      <c r="L49" s="387">
        <f t="shared" si="1"/>
        <v>0</v>
      </c>
      <c r="M49" s="165"/>
      <c r="N49" s="165"/>
      <c r="O49" s="165"/>
    </row>
    <row r="50" spans="1:15" s="164" customFormat="1" ht="12.75" customHeight="1">
      <c r="A50" s="370">
        <v>28</v>
      </c>
      <c r="B50" s="204" t="s">
        <v>212</v>
      </c>
      <c r="C50" s="164" t="s">
        <v>159</v>
      </c>
      <c r="D50" s="160"/>
      <c r="E50" s="160"/>
      <c r="F50" s="160"/>
      <c r="G50" s="166">
        <v>2</v>
      </c>
      <c r="H50" s="160" t="s">
        <v>6</v>
      </c>
      <c r="I50" s="167">
        <v>5.2</v>
      </c>
      <c r="J50" s="167"/>
      <c r="K50" s="387">
        <f t="shared" si="0"/>
        <v>10.4</v>
      </c>
      <c r="L50" s="387">
        <f t="shared" si="1"/>
        <v>0</v>
      </c>
      <c r="M50" s="165"/>
      <c r="N50" s="165"/>
      <c r="O50" s="165"/>
    </row>
    <row r="51" spans="1:15" s="164" customFormat="1" ht="12.75" customHeight="1">
      <c r="A51" s="370">
        <v>29</v>
      </c>
      <c r="B51" s="204" t="s">
        <v>212</v>
      </c>
      <c r="C51" s="164" t="s">
        <v>160</v>
      </c>
      <c r="D51" s="160"/>
      <c r="E51" s="160"/>
      <c r="F51" s="160"/>
      <c r="G51" s="166">
        <v>2</v>
      </c>
      <c r="H51" s="160" t="s">
        <v>6</v>
      </c>
      <c r="I51" s="167">
        <v>236</v>
      </c>
      <c r="J51" s="167"/>
      <c r="K51" s="387">
        <f t="shared" si="0"/>
        <v>472</v>
      </c>
      <c r="L51" s="387">
        <f t="shared" si="1"/>
        <v>0</v>
      </c>
      <c r="M51" s="165"/>
      <c r="N51" s="165"/>
      <c r="O51" s="165"/>
    </row>
    <row r="52" spans="1:15" s="164" customFormat="1" ht="12.75" customHeight="1">
      <c r="A52" s="370">
        <v>30</v>
      </c>
      <c r="B52" s="204" t="s">
        <v>209</v>
      </c>
      <c r="C52" s="164" t="s">
        <v>208</v>
      </c>
      <c r="D52" s="160"/>
      <c r="E52" s="160"/>
      <c r="F52" s="160"/>
      <c r="G52" s="166">
        <v>2</v>
      </c>
      <c r="H52" s="160" t="s">
        <v>6</v>
      </c>
      <c r="I52" s="167"/>
      <c r="J52" s="167">
        <v>198</v>
      </c>
      <c r="K52" s="387">
        <f t="shared" si="0"/>
        <v>0</v>
      </c>
      <c r="L52" s="387">
        <f t="shared" si="1"/>
        <v>396</v>
      </c>
      <c r="M52" s="165"/>
      <c r="N52" s="165"/>
      <c r="O52" s="165"/>
    </row>
    <row r="53" spans="1:15" s="164" customFormat="1" ht="12.75" customHeight="1">
      <c r="A53" s="370"/>
      <c r="B53" s="204"/>
      <c r="D53" s="160"/>
      <c r="E53" s="160"/>
      <c r="F53" s="160"/>
      <c r="G53" s="166"/>
      <c r="H53" s="160"/>
      <c r="I53" s="167"/>
      <c r="J53" s="167"/>
      <c r="K53" s="387">
        <f t="shared" si="0"/>
        <v>0</v>
      </c>
      <c r="L53" s="387">
        <f t="shared" si="1"/>
        <v>0</v>
      </c>
      <c r="M53" s="165"/>
      <c r="N53" s="165"/>
      <c r="O53" s="165"/>
    </row>
    <row r="54" spans="1:15" s="164" customFormat="1" ht="12.75" customHeight="1">
      <c r="A54" s="370">
        <v>31</v>
      </c>
      <c r="B54" s="204" t="s">
        <v>212</v>
      </c>
      <c r="C54" s="164" t="s">
        <v>491</v>
      </c>
      <c r="D54" s="160"/>
      <c r="E54" s="160" t="s">
        <v>489</v>
      </c>
      <c r="F54" s="160" t="s">
        <v>157</v>
      </c>
      <c r="G54" s="166">
        <v>2</v>
      </c>
      <c r="H54" s="160" t="s">
        <v>6</v>
      </c>
      <c r="I54" s="167">
        <v>2814</v>
      </c>
      <c r="J54" s="167"/>
      <c r="K54" s="387">
        <f t="shared" si="0"/>
        <v>5628</v>
      </c>
      <c r="L54" s="387">
        <f t="shared" si="1"/>
        <v>0</v>
      </c>
      <c r="M54" s="165"/>
      <c r="N54" s="165"/>
      <c r="O54" s="165"/>
    </row>
    <row r="55" spans="1:15" s="164" customFormat="1" ht="12.75" customHeight="1">
      <c r="A55" s="370">
        <v>32</v>
      </c>
      <c r="B55" s="204" t="s">
        <v>212</v>
      </c>
      <c r="C55" s="164" t="s">
        <v>158</v>
      </c>
      <c r="D55" s="160"/>
      <c r="E55" s="160"/>
      <c r="F55" s="160"/>
      <c r="G55" s="166">
        <v>2</v>
      </c>
      <c r="H55" s="160" t="s">
        <v>6</v>
      </c>
      <c r="I55" s="167">
        <v>8.4</v>
      </c>
      <c r="J55" s="167"/>
      <c r="K55" s="387">
        <f t="shared" si="0"/>
        <v>16.8</v>
      </c>
      <c r="L55" s="387">
        <f t="shared" si="1"/>
        <v>0</v>
      </c>
      <c r="M55" s="165"/>
      <c r="N55" s="165"/>
      <c r="O55" s="165"/>
    </row>
    <row r="56" spans="1:15" s="164" customFormat="1" ht="12.75" customHeight="1">
      <c r="A56" s="370">
        <v>33</v>
      </c>
      <c r="B56" s="204" t="s">
        <v>212</v>
      </c>
      <c r="C56" s="164" t="s">
        <v>490</v>
      </c>
      <c r="D56" s="160"/>
      <c r="E56" s="160"/>
      <c r="F56" s="160"/>
      <c r="G56" s="166">
        <v>2</v>
      </c>
      <c r="H56" s="160" t="s">
        <v>6</v>
      </c>
      <c r="I56" s="167">
        <v>77</v>
      </c>
      <c r="J56" s="167"/>
      <c r="K56" s="387">
        <f t="shared" si="0"/>
        <v>154</v>
      </c>
      <c r="L56" s="387">
        <f t="shared" si="1"/>
        <v>0</v>
      </c>
      <c r="M56" s="165"/>
      <c r="N56" s="165"/>
      <c r="O56" s="165"/>
    </row>
    <row r="57" spans="1:15" s="164" customFormat="1" ht="12.75" customHeight="1">
      <c r="A57" s="370">
        <v>34</v>
      </c>
      <c r="B57" s="204" t="s">
        <v>212</v>
      </c>
      <c r="C57" s="164" t="s">
        <v>159</v>
      </c>
      <c r="D57" s="160"/>
      <c r="E57" s="160"/>
      <c r="F57" s="160"/>
      <c r="G57" s="166">
        <v>2</v>
      </c>
      <c r="H57" s="160" t="s">
        <v>6</v>
      </c>
      <c r="I57" s="167">
        <v>5.2</v>
      </c>
      <c r="J57" s="167"/>
      <c r="K57" s="387">
        <f t="shared" si="0"/>
        <v>10.4</v>
      </c>
      <c r="L57" s="387">
        <f t="shared" si="1"/>
        <v>0</v>
      </c>
      <c r="M57" s="165"/>
      <c r="N57" s="165"/>
      <c r="O57" s="165"/>
    </row>
    <row r="58" spans="1:15" s="164" customFormat="1" ht="12.75" customHeight="1">
      <c r="A58" s="370">
        <v>35</v>
      </c>
      <c r="B58" s="204" t="s">
        <v>212</v>
      </c>
      <c r="C58" s="164" t="s">
        <v>160</v>
      </c>
      <c r="D58" s="160"/>
      <c r="E58" s="160"/>
      <c r="F58" s="160"/>
      <c r="G58" s="166">
        <v>2</v>
      </c>
      <c r="H58" s="160" t="s">
        <v>6</v>
      </c>
      <c r="I58" s="167">
        <v>236</v>
      </c>
      <c r="J58" s="167"/>
      <c r="K58" s="387">
        <f t="shared" si="0"/>
        <v>472</v>
      </c>
      <c r="L58" s="387">
        <f t="shared" si="1"/>
        <v>0</v>
      </c>
      <c r="M58" s="165"/>
      <c r="N58" s="165"/>
      <c r="O58" s="165"/>
    </row>
    <row r="59" spans="1:15" s="164" customFormat="1" ht="12.75" customHeight="1">
      <c r="A59" s="370">
        <v>36</v>
      </c>
      <c r="B59" s="204" t="s">
        <v>209</v>
      </c>
      <c r="C59" s="164" t="s">
        <v>208</v>
      </c>
      <c r="D59" s="160"/>
      <c r="E59" s="160"/>
      <c r="F59" s="160"/>
      <c r="G59" s="166">
        <v>2</v>
      </c>
      <c r="H59" s="160" t="s">
        <v>6</v>
      </c>
      <c r="I59" s="167"/>
      <c r="J59" s="167">
        <v>198</v>
      </c>
      <c r="K59" s="387">
        <f t="shared" si="0"/>
        <v>0</v>
      </c>
      <c r="L59" s="387">
        <f t="shared" si="1"/>
        <v>396</v>
      </c>
      <c r="M59" s="165"/>
      <c r="N59" s="165"/>
      <c r="O59" s="165"/>
    </row>
    <row r="60" spans="1:15" s="164" customFormat="1" ht="12.75" customHeight="1">
      <c r="A60" s="370"/>
      <c r="B60" s="204"/>
      <c r="D60" s="160"/>
      <c r="E60" s="160"/>
      <c r="F60" s="160"/>
      <c r="G60" s="166"/>
      <c r="H60" s="160"/>
      <c r="I60" s="167"/>
      <c r="J60" s="167"/>
      <c r="K60" s="387">
        <f t="shared" si="0"/>
        <v>0</v>
      </c>
      <c r="L60" s="387">
        <f t="shared" si="1"/>
        <v>0</v>
      </c>
      <c r="M60" s="165"/>
      <c r="N60" s="165"/>
      <c r="O60" s="165"/>
    </row>
    <row r="61" spans="1:15" s="164" customFormat="1" ht="12.75" customHeight="1">
      <c r="A61" s="370">
        <v>37</v>
      </c>
      <c r="B61" s="204" t="s">
        <v>212</v>
      </c>
      <c r="C61" s="159" t="s">
        <v>488</v>
      </c>
      <c r="D61" s="160"/>
      <c r="E61" s="169" t="s">
        <v>370</v>
      </c>
      <c r="F61" s="160" t="s">
        <v>157</v>
      </c>
      <c r="G61" s="166">
        <v>18</v>
      </c>
      <c r="H61" s="160" t="s">
        <v>6</v>
      </c>
      <c r="I61" s="167">
        <v>5324</v>
      </c>
      <c r="J61" s="167"/>
      <c r="K61" s="387">
        <f t="shared" si="0"/>
        <v>95832</v>
      </c>
      <c r="L61" s="387">
        <f t="shared" si="1"/>
        <v>0</v>
      </c>
      <c r="M61" s="165"/>
      <c r="N61" s="165"/>
      <c r="O61" s="165"/>
    </row>
    <row r="62" spans="1:15" s="164" customFormat="1" ht="12.75" customHeight="1">
      <c r="A62" s="370">
        <v>38</v>
      </c>
      <c r="B62" s="204" t="s">
        <v>212</v>
      </c>
      <c r="C62" s="164" t="s">
        <v>158</v>
      </c>
      <c r="D62" s="160"/>
      <c r="E62" s="160"/>
      <c r="F62" s="160"/>
      <c r="G62" s="166">
        <v>18</v>
      </c>
      <c r="H62" s="160" t="s">
        <v>6</v>
      </c>
      <c r="I62" s="167">
        <v>8.4</v>
      </c>
      <c r="J62" s="167"/>
      <c r="K62" s="387">
        <f t="shared" si="0"/>
        <v>151.20000000000002</v>
      </c>
      <c r="L62" s="387">
        <f t="shared" si="1"/>
        <v>0</v>
      </c>
      <c r="M62" s="165"/>
      <c r="N62" s="165"/>
      <c r="O62" s="165"/>
    </row>
    <row r="63" spans="1:15" s="164" customFormat="1" ht="12.75" customHeight="1">
      <c r="A63" s="370">
        <v>39</v>
      </c>
      <c r="B63" s="204" t="s">
        <v>212</v>
      </c>
      <c r="C63" s="164" t="s">
        <v>371</v>
      </c>
      <c r="D63" s="160"/>
      <c r="E63" s="160" t="s">
        <v>465</v>
      </c>
      <c r="F63" s="160"/>
      <c r="G63" s="166">
        <v>9</v>
      </c>
      <c r="H63" s="160" t="s">
        <v>6</v>
      </c>
      <c r="I63" s="167">
        <v>1650</v>
      </c>
      <c r="J63" s="167"/>
      <c r="K63" s="387">
        <f t="shared" si="0"/>
        <v>14850</v>
      </c>
      <c r="L63" s="387">
        <f t="shared" si="1"/>
        <v>0</v>
      </c>
      <c r="M63" s="165"/>
      <c r="N63" s="165"/>
      <c r="O63" s="165"/>
    </row>
    <row r="64" spans="1:15" s="164" customFormat="1" ht="12.75" customHeight="1">
      <c r="A64" s="370">
        <v>40</v>
      </c>
      <c r="B64" s="204">
        <v>210</v>
      </c>
      <c r="C64" s="164" t="s">
        <v>208</v>
      </c>
      <c r="D64" s="160"/>
      <c r="E64" s="160"/>
      <c r="F64" s="160"/>
      <c r="G64" s="166">
        <v>21</v>
      </c>
      <c r="H64" s="160" t="s">
        <v>6</v>
      </c>
      <c r="I64" s="167"/>
      <c r="J64" s="167">
        <v>198</v>
      </c>
      <c r="K64" s="387">
        <f t="shared" si="0"/>
        <v>0</v>
      </c>
      <c r="L64" s="387">
        <f t="shared" si="1"/>
        <v>4158</v>
      </c>
      <c r="M64" s="165"/>
      <c r="N64" s="165"/>
      <c r="O64" s="165"/>
    </row>
    <row r="65" spans="1:15" s="164" customFormat="1" ht="12.75" customHeight="1">
      <c r="A65" s="370"/>
      <c r="B65" s="204"/>
      <c r="D65" s="160"/>
      <c r="E65" s="160"/>
      <c r="F65" s="160"/>
      <c r="G65" s="166"/>
      <c r="H65" s="160"/>
      <c r="I65" s="167"/>
      <c r="J65" s="167"/>
      <c r="K65" s="387">
        <f t="shared" si="0"/>
        <v>0</v>
      </c>
      <c r="L65" s="387">
        <f t="shared" si="1"/>
        <v>0</v>
      </c>
      <c r="M65" s="165"/>
      <c r="N65" s="165"/>
      <c r="O65" s="165"/>
    </row>
    <row r="66" spans="1:15" s="164" customFormat="1" ht="12.75" customHeight="1">
      <c r="A66" s="370">
        <v>41</v>
      </c>
      <c r="B66" s="204" t="s">
        <v>212</v>
      </c>
      <c r="C66" s="159" t="s">
        <v>492</v>
      </c>
      <c r="D66" s="160"/>
      <c r="E66" s="160" t="s">
        <v>162</v>
      </c>
      <c r="F66" s="160" t="s">
        <v>157</v>
      </c>
      <c r="G66" s="166">
        <v>6</v>
      </c>
      <c r="H66" s="160" t="s">
        <v>6</v>
      </c>
      <c r="I66" s="167">
        <v>3091</v>
      </c>
      <c r="J66" s="167"/>
      <c r="K66" s="387">
        <f t="shared" si="0"/>
        <v>18546</v>
      </c>
      <c r="L66" s="387">
        <f t="shared" si="1"/>
        <v>0</v>
      </c>
      <c r="M66" s="165"/>
      <c r="N66" s="165"/>
      <c r="O66" s="165"/>
    </row>
    <row r="67" spans="1:15" s="164" customFormat="1" ht="12.75" customHeight="1">
      <c r="A67" s="370">
        <v>42</v>
      </c>
      <c r="B67" s="204" t="s">
        <v>212</v>
      </c>
      <c r="C67" s="164" t="s">
        <v>158</v>
      </c>
      <c r="D67" s="160"/>
      <c r="E67" s="160"/>
      <c r="F67" s="160"/>
      <c r="G67" s="166">
        <v>6</v>
      </c>
      <c r="H67" s="160" t="s">
        <v>6</v>
      </c>
      <c r="I67" s="167">
        <v>8.4</v>
      </c>
      <c r="J67" s="167"/>
      <c r="K67" s="387">
        <f t="shared" si="0"/>
        <v>50.400000000000006</v>
      </c>
      <c r="L67" s="387">
        <f t="shared" si="1"/>
        <v>0</v>
      </c>
      <c r="M67" s="165"/>
      <c r="N67" s="165"/>
      <c r="O67" s="165"/>
    </row>
    <row r="68" spans="1:15" s="164" customFormat="1" ht="12.75" customHeight="1">
      <c r="A68" s="370">
        <v>43</v>
      </c>
      <c r="B68" s="204" t="s">
        <v>212</v>
      </c>
      <c r="C68" s="164" t="s">
        <v>372</v>
      </c>
      <c r="D68" s="160"/>
      <c r="E68" s="160"/>
      <c r="F68" s="160"/>
      <c r="G68" s="166">
        <v>24</v>
      </c>
      <c r="H68" s="160" t="s">
        <v>6</v>
      </c>
      <c r="I68" s="167">
        <v>77</v>
      </c>
      <c r="J68" s="167"/>
      <c r="K68" s="387">
        <f t="shared" si="0"/>
        <v>1848</v>
      </c>
      <c r="L68" s="387">
        <f t="shared" si="1"/>
        <v>0</v>
      </c>
      <c r="M68" s="165"/>
      <c r="N68" s="165"/>
      <c r="O68" s="165"/>
    </row>
    <row r="69" spans="1:15" s="164" customFormat="1" ht="12.75" customHeight="1">
      <c r="A69" s="370">
        <v>44</v>
      </c>
      <c r="B69" s="204" t="s">
        <v>212</v>
      </c>
      <c r="C69" s="164" t="s">
        <v>159</v>
      </c>
      <c r="D69" s="160"/>
      <c r="E69" s="160"/>
      <c r="F69" s="160"/>
      <c r="G69" s="166">
        <v>24</v>
      </c>
      <c r="H69" s="160" t="s">
        <v>6</v>
      </c>
      <c r="I69" s="167">
        <v>5.2</v>
      </c>
      <c r="J69" s="167"/>
      <c r="K69" s="387">
        <f t="shared" si="0"/>
        <v>124.80000000000001</v>
      </c>
      <c r="L69" s="387">
        <f t="shared" si="1"/>
        <v>0</v>
      </c>
      <c r="M69" s="165"/>
      <c r="N69" s="165"/>
      <c r="O69" s="165"/>
    </row>
    <row r="70" spans="1:15" s="164" customFormat="1" ht="12.75" customHeight="1">
      <c r="A70" s="370">
        <v>45</v>
      </c>
      <c r="B70" s="204" t="s">
        <v>210</v>
      </c>
      <c r="C70" s="164" t="s">
        <v>208</v>
      </c>
      <c r="D70" s="160"/>
      <c r="E70" s="160"/>
      <c r="F70" s="160"/>
      <c r="G70" s="166">
        <v>6</v>
      </c>
      <c r="H70" s="160" t="s">
        <v>6</v>
      </c>
      <c r="I70" s="167"/>
      <c r="J70" s="167">
        <v>198</v>
      </c>
      <c r="K70" s="387">
        <f t="shared" si="0"/>
        <v>0</v>
      </c>
      <c r="L70" s="387">
        <f t="shared" si="1"/>
        <v>1188</v>
      </c>
      <c r="M70" s="165"/>
      <c r="N70" s="165"/>
      <c r="O70" s="165"/>
    </row>
    <row r="71" spans="1:15" s="164" customFormat="1" ht="12.75" customHeight="1">
      <c r="A71" s="370"/>
      <c r="B71" s="204"/>
      <c r="C71" s="159"/>
      <c r="D71" s="160"/>
      <c r="E71" s="160"/>
      <c r="F71" s="160"/>
      <c r="G71" s="166"/>
      <c r="H71" s="160"/>
      <c r="I71" s="167"/>
      <c r="J71" s="167"/>
      <c r="K71" s="387">
        <f t="shared" si="0"/>
        <v>0</v>
      </c>
      <c r="L71" s="387">
        <f t="shared" si="1"/>
        <v>0</v>
      </c>
      <c r="M71" s="162"/>
      <c r="N71" s="162"/>
      <c r="O71" s="165"/>
    </row>
    <row r="72" spans="1:15" s="164" customFormat="1" ht="12.75" customHeight="1">
      <c r="A72" s="370">
        <v>46</v>
      </c>
      <c r="B72" s="204" t="s">
        <v>212</v>
      </c>
      <c r="C72" s="159" t="s">
        <v>373</v>
      </c>
      <c r="D72" s="160"/>
      <c r="E72" s="160" t="s">
        <v>374</v>
      </c>
      <c r="F72" s="160" t="s">
        <v>157</v>
      </c>
      <c r="G72" s="166">
        <v>1</v>
      </c>
      <c r="H72" s="160" t="s">
        <v>6</v>
      </c>
      <c r="I72" s="167">
        <v>742</v>
      </c>
      <c r="J72" s="167"/>
      <c r="K72" s="387">
        <f t="shared" si="0"/>
        <v>742</v>
      </c>
      <c r="L72" s="387">
        <f t="shared" si="1"/>
        <v>0</v>
      </c>
      <c r="M72" s="162"/>
      <c r="N72" s="162"/>
      <c r="O72" s="165"/>
    </row>
    <row r="73" spans="1:15" s="164" customFormat="1" ht="12.75" customHeight="1">
      <c r="A73" s="370">
        <v>47</v>
      </c>
      <c r="B73" s="204" t="s">
        <v>212</v>
      </c>
      <c r="C73" s="164" t="s">
        <v>158</v>
      </c>
      <c r="D73" s="160"/>
      <c r="E73" s="160"/>
      <c r="F73" s="160"/>
      <c r="G73" s="166">
        <v>1</v>
      </c>
      <c r="H73" s="160" t="s">
        <v>6</v>
      </c>
      <c r="I73" s="167">
        <v>8.4</v>
      </c>
      <c r="J73" s="167"/>
      <c r="K73" s="387">
        <f t="shared" si="0"/>
        <v>8.4</v>
      </c>
      <c r="L73" s="387">
        <f t="shared" si="1"/>
        <v>0</v>
      </c>
      <c r="M73" s="162"/>
      <c r="N73" s="162"/>
      <c r="O73" s="165"/>
    </row>
    <row r="74" spans="1:15" s="164" customFormat="1" ht="12.75" customHeight="1">
      <c r="A74" s="370">
        <v>48</v>
      </c>
      <c r="B74" s="204" t="s">
        <v>212</v>
      </c>
      <c r="C74" s="159" t="s">
        <v>372</v>
      </c>
      <c r="D74" s="160"/>
      <c r="E74" s="160"/>
      <c r="F74" s="160"/>
      <c r="G74" s="166">
        <v>1</v>
      </c>
      <c r="H74" s="160" t="s">
        <v>6</v>
      </c>
      <c r="I74" s="167">
        <v>77</v>
      </c>
      <c r="J74" s="167"/>
      <c r="K74" s="387">
        <f t="shared" si="0"/>
        <v>77</v>
      </c>
      <c r="L74" s="387">
        <f t="shared" si="1"/>
        <v>0</v>
      </c>
      <c r="M74" s="162"/>
      <c r="N74" s="162"/>
      <c r="O74" s="165"/>
    </row>
    <row r="75" spans="1:15" s="164" customFormat="1" ht="12.75" customHeight="1">
      <c r="A75" s="370">
        <v>49</v>
      </c>
      <c r="B75" s="204" t="s">
        <v>212</v>
      </c>
      <c r="C75" s="164" t="s">
        <v>159</v>
      </c>
      <c r="D75" s="160"/>
      <c r="E75" s="160"/>
      <c r="F75" s="160"/>
      <c r="G75" s="166">
        <v>1</v>
      </c>
      <c r="H75" s="160" t="s">
        <v>6</v>
      </c>
      <c r="I75" s="167">
        <v>5.2</v>
      </c>
      <c r="J75" s="167"/>
      <c r="K75" s="387">
        <f t="shared" si="0"/>
        <v>5.2</v>
      </c>
      <c r="L75" s="387">
        <f t="shared" si="1"/>
        <v>0</v>
      </c>
      <c r="M75" s="162"/>
      <c r="N75" s="162"/>
      <c r="O75" s="165"/>
    </row>
    <row r="76" spans="1:15" s="164" customFormat="1" ht="12.75" customHeight="1">
      <c r="A76" s="370">
        <v>50</v>
      </c>
      <c r="B76" s="204" t="s">
        <v>211</v>
      </c>
      <c r="C76" s="164" t="s">
        <v>208</v>
      </c>
      <c r="D76" s="160"/>
      <c r="E76" s="160"/>
      <c r="F76" s="160"/>
      <c r="G76" s="166">
        <v>1</v>
      </c>
      <c r="H76" s="160" t="s">
        <v>6</v>
      </c>
      <c r="I76" s="167"/>
      <c r="J76" s="167">
        <v>198</v>
      </c>
      <c r="K76" s="387">
        <f t="shared" si="0"/>
        <v>0</v>
      </c>
      <c r="L76" s="387">
        <f t="shared" si="1"/>
        <v>198</v>
      </c>
      <c r="M76" s="162"/>
      <c r="N76" s="162"/>
      <c r="O76" s="165"/>
    </row>
    <row r="77" spans="3:11" ht="12.75">
      <c r="C77" s="4" t="s">
        <v>316</v>
      </c>
      <c r="D77" s="4"/>
      <c r="E77" s="4"/>
      <c r="F77" s="4"/>
      <c r="G77" s="41"/>
      <c r="H77" s="4"/>
      <c r="I77" s="43"/>
      <c r="J77" s="43"/>
      <c r="K77" s="138">
        <f>SUM(K17:K76)*0.03</f>
        <v>26845.152000000002</v>
      </c>
    </row>
    <row r="79" spans="3:11" ht="12.75">
      <c r="C79" s="139" t="s">
        <v>317</v>
      </c>
      <c r="K79" s="143">
        <f>SUM(K17:K76)*0.06</f>
        <v>53690.304000000004</v>
      </c>
    </row>
    <row r="80" spans="4:11" ht="12.75">
      <c r="D80" s="139"/>
      <c r="E80" s="139"/>
      <c r="F80" s="139"/>
      <c r="G80" s="139"/>
      <c r="H80" s="139"/>
      <c r="I80" s="139"/>
      <c r="J80" s="139"/>
      <c r="K80" s="139"/>
    </row>
    <row r="81" spans="1:12" s="136" customFormat="1" ht="12.75" customHeight="1" thickBot="1">
      <c r="A81" s="449"/>
      <c r="B81" s="447"/>
      <c r="C81" s="60" t="s">
        <v>5</v>
      </c>
      <c r="D81" s="61"/>
      <c r="E81" s="61"/>
      <c r="F81" s="443"/>
      <c r="G81" s="61"/>
      <c r="H81" s="443"/>
      <c r="I81" s="62"/>
      <c r="J81" s="62"/>
      <c r="K81" s="63">
        <f>SUM(K18:K79)</f>
        <v>975373.8560000001</v>
      </c>
      <c r="L81" s="63">
        <f>SUM(L18:L80)</f>
        <v>26928</v>
      </c>
    </row>
  </sheetData>
  <sheetProtection/>
  <printOptions gridLines="1"/>
  <pageMargins left="0.7874015748031497" right="0.7874015748031497" top="1.1811023622047245" bottom="0.7874015748031497" header="0.5118110236220472" footer="0.5118110236220472"/>
  <pageSetup fitToHeight="3" horizontalDpi="600" verticalDpi="600" orientation="landscape" paperSize="9" scale="90" r:id="rId1"/>
  <headerFooter alignWithMargins="0">
    <oddHeader>&amp;L&amp;"Times New Roman,Obyčejné"&amp;8Fakultní nemocnice Brno, Jihlavská 20, 625 00 Brno
Heliport  HEMS
SO 01 - Heliport
Stupeň: Prováděcí dokumentace
</oddHeader>
    <oddFooter>&amp;C&amp;"Times New Roman,Obyčejné"&amp;10Stránka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indexed="15"/>
  </sheetPr>
  <dimension ref="A2:O224"/>
  <sheetViews>
    <sheetView zoomScalePageLayoutView="0" workbookViewId="0" topLeftCell="A1">
      <selection activeCell="K28" sqref="K28:L28"/>
    </sheetView>
  </sheetViews>
  <sheetFormatPr defaultColWidth="8.59765625" defaultRowHeight="15"/>
  <cols>
    <col min="1" max="1" width="3.796875" style="368" customWidth="1"/>
    <col min="2" max="2" width="8.59765625" style="204" customWidth="1"/>
    <col min="3" max="3" width="3.8984375" style="139" customWidth="1"/>
    <col min="4" max="4" width="23" style="140" customWidth="1"/>
    <col min="5" max="5" width="14.69921875" style="140" customWidth="1"/>
    <col min="6" max="6" width="1.69921875" style="141" customWidth="1"/>
    <col min="7" max="7" width="3" style="142" customWidth="1"/>
    <col min="8" max="8" width="2.296875" style="140" customWidth="1"/>
    <col min="9" max="10" width="7.19921875" style="143" customWidth="1"/>
    <col min="11" max="12" width="9.3984375" style="143" customWidth="1"/>
    <col min="13" max="13" width="8.796875" style="144" bestFit="1" customWidth="1"/>
    <col min="14" max="16384" width="8.59765625" style="139" customWidth="1"/>
  </cols>
  <sheetData>
    <row r="2" spans="1:12" s="136" customFormat="1" ht="24.75" customHeight="1">
      <c r="A2" s="369"/>
      <c r="B2" s="213"/>
      <c r="C2" s="134" t="s">
        <v>163</v>
      </c>
      <c r="D2" s="135"/>
      <c r="F2" s="135"/>
      <c r="I2" s="138"/>
      <c r="J2" s="138"/>
      <c r="K2" s="138"/>
      <c r="L2" s="138"/>
    </row>
    <row r="4" spans="3:12" ht="25.5">
      <c r="C4" s="145" t="s">
        <v>7</v>
      </c>
      <c r="D4" s="146"/>
      <c r="E4" s="146"/>
      <c r="F4" s="147"/>
      <c r="G4" s="148" t="s">
        <v>8</v>
      </c>
      <c r="H4" s="145" t="s">
        <v>3</v>
      </c>
      <c r="I4" s="351" t="s">
        <v>306</v>
      </c>
      <c r="J4" s="351" t="s">
        <v>307</v>
      </c>
      <c r="K4" s="351" t="s">
        <v>308</v>
      </c>
      <c r="L4" s="351" t="s">
        <v>309</v>
      </c>
    </row>
    <row r="5" spans="3:12" ht="12.75">
      <c r="C5" s="149"/>
      <c r="D5" s="149"/>
      <c r="G5" s="150"/>
      <c r="H5" s="151"/>
      <c r="K5" s="152"/>
      <c r="L5" s="152"/>
    </row>
    <row r="6" spans="3:10" ht="12.75">
      <c r="C6" s="153" t="s">
        <v>152</v>
      </c>
      <c r="D6" s="149"/>
      <c r="E6" s="154"/>
      <c r="F6" s="151"/>
      <c r="G6" s="150"/>
      <c r="H6" s="149"/>
      <c r="I6" s="155"/>
      <c r="J6" s="155"/>
    </row>
    <row r="7" spans="1:13" s="182" customFormat="1" ht="12.75">
      <c r="A7" s="371"/>
      <c r="B7" s="214"/>
      <c r="C7" s="153" t="s">
        <v>164</v>
      </c>
      <c r="D7" s="157"/>
      <c r="E7" s="177"/>
      <c r="F7" s="156"/>
      <c r="G7" s="178"/>
      <c r="H7" s="157"/>
      <c r="I7" s="179"/>
      <c r="J7" s="179"/>
      <c r="K7" s="180"/>
      <c r="L7" s="180"/>
      <c r="M7" s="181"/>
    </row>
    <row r="8" spans="1:13" s="182" customFormat="1" ht="12.75">
      <c r="A8" s="371"/>
      <c r="B8" s="214"/>
      <c r="C8" s="153"/>
      <c r="D8" s="157"/>
      <c r="E8" s="177"/>
      <c r="F8" s="156"/>
      <c r="G8" s="178"/>
      <c r="H8" s="157"/>
      <c r="I8" s="179"/>
      <c r="J8" s="179"/>
      <c r="K8" s="180"/>
      <c r="L8" s="180"/>
      <c r="M8" s="181"/>
    </row>
    <row r="9" spans="1:15" ht="12.75">
      <c r="A9" s="368" t="s">
        <v>319</v>
      </c>
      <c r="B9" s="204" t="s">
        <v>323</v>
      </c>
      <c r="C9" s="149"/>
      <c r="D9" s="149"/>
      <c r="E9" s="150"/>
      <c r="F9" s="151"/>
      <c r="G9" s="150"/>
      <c r="H9" s="149"/>
      <c r="I9" s="155"/>
      <c r="J9" s="155"/>
      <c r="K9" s="155"/>
      <c r="L9" s="155"/>
      <c r="N9" s="144"/>
      <c r="O9" s="144"/>
    </row>
    <row r="10" spans="1:15" s="164" customFormat="1" ht="13.5" customHeight="1">
      <c r="A10" s="370">
        <v>1</v>
      </c>
      <c r="B10" s="204" t="s">
        <v>212</v>
      </c>
      <c r="C10" s="421" t="s">
        <v>165</v>
      </c>
      <c r="D10" s="183" t="s">
        <v>375</v>
      </c>
      <c r="E10" s="184" t="s">
        <v>376</v>
      </c>
      <c r="F10" s="160"/>
      <c r="G10" s="166">
        <v>27</v>
      </c>
      <c r="H10" s="160" t="s">
        <v>6</v>
      </c>
      <c r="I10" s="167">
        <v>2574</v>
      </c>
      <c r="J10" s="167"/>
      <c r="K10" s="387">
        <f>G10*I10</f>
        <v>69498</v>
      </c>
      <c r="L10" s="387"/>
      <c r="M10" s="165"/>
      <c r="N10" s="165"/>
      <c r="O10" s="165"/>
    </row>
    <row r="11" spans="1:15" s="164" customFormat="1" ht="13.5" customHeight="1">
      <c r="A11" s="370">
        <v>2</v>
      </c>
      <c r="B11" s="204" t="s">
        <v>212</v>
      </c>
      <c r="C11" s="421"/>
      <c r="D11" s="183" t="s">
        <v>166</v>
      </c>
      <c r="E11" s="184"/>
      <c r="F11" s="160"/>
      <c r="G11" s="166">
        <v>27</v>
      </c>
      <c r="H11" s="160" t="s">
        <v>6</v>
      </c>
      <c r="I11" s="167">
        <v>8.4</v>
      </c>
      <c r="J11" s="167"/>
      <c r="K11" s="387">
        <f aca="true" t="shared" si="0" ref="K11:K22">G11*I11</f>
        <v>226.8</v>
      </c>
      <c r="L11" s="387"/>
      <c r="M11" s="165"/>
      <c r="N11" s="165"/>
      <c r="O11" s="165"/>
    </row>
    <row r="12" spans="1:15" s="164" customFormat="1" ht="12.75" customHeight="1">
      <c r="A12" s="370">
        <v>3</v>
      </c>
      <c r="B12" s="204">
        <v>210</v>
      </c>
      <c r="C12" s="176"/>
      <c r="D12" s="141" t="s">
        <v>207</v>
      </c>
      <c r="E12" s="176"/>
      <c r="F12" s="160"/>
      <c r="G12" s="166">
        <v>27</v>
      </c>
      <c r="H12" s="160" t="s">
        <v>6</v>
      </c>
      <c r="I12" s="167"/>
      <c r="J12" s="167">
        <v>162</v>
      </c>
      <c r="K12" s="387">
        <f t="shared" si="0"/>
        <v>0</v>
      </c>
      <c r="L12" s="387">
        <f>G12*J12</f>
        <v>4374</v>
      </c>
      <c r="M12" s="165"/>
      <c r="N12" s="165"/>
      <c r="O12" s="165"/>
    </row>
    <row r="13" spans="1:15" s="164" customFormat="1" ht="12.75" customHeight="1">
      <c r="A13" s="370"/>
      <c r="B13" s="204"/>
      <c r="C13" s="176"/>
      <c r="D13" s="141"/>
      <c r="E13" s="176"/>
      <c r="F13" s="160"/>
      <c r="G13" s="166"/>
      <c r="H13" s="160"/>
      <c r="I13" s="167"/>
      <c r="J13" s="167"/>
      <c r="K13" s="387">
        <f t="shared" si="0"/>
        <v>0</v>
      </c>
      <c r="L13" s="387">
        <f aca="true" t="shared" si="1" ref="L13:L22">G13*J13</f>
        <v>0</v>
      </c>
      <c r="M13" s="165"/>
      <c r="N13" s="165"/>
      <c r="O13" s="165"/>
    </row>
    <row r="14" spans="1:15" s="186" customFormat="1" ht="25.5" customHeight="1">
      <c r="A14" s="370">
        <v>4</v>
      </c>
      <c r="B14" s="204" t="s">
        <v>212</v>
      </c>
      <c r="C14" s="421" t="s">
        <v>167</v>
      </c>
      <c r="D14" s="183" t="s">
        <v>375</v>
      </c>
      <c r="E14" s="184" t="s">
        <v>168</v>
      </c>
      <c r="F14" s="171"/>
      <c r="G14" s="185">
        <v>18</v>
      </c>
      <c r="H14" s="171" t="s">
        <v>6</v>
      </c>
      <c r="I14" s="167">
        <v>2456</v>
      </c>
      <c r="J14" s="167"/>
      <c r="K14" s="387">
        <f t="shared" si="0"/>
        <v>44208</v>
      </c>
      <c r="L14" s="387">
        <f t="shared" si="1"/>
        <v>0</v>
      </c>
      <c r="M14" s="187"/>
      <c r="N14" s="187"/>
      <c r="O14" s="187"/>
    </row>
    <row r="15" spans="1:15" s="186" customFormat="1" ht="15.75" customHeight="1">
      <c r="A15" s="370">
        <v>5</v>
      </c>
      <c r="B15" s="204" t="s">
        <v>212</v>
      </c>
      <c r="C15" s="421"/>
      <c r="D15" s="183" t="s">
        <v>166</v>
      </c>
      <c r="E15" s="184"/>
      <c r="F15" s="171"/>
      <c r="G15" s="185">
        <v>18</v>
      </c>
      <c r="H15" s="171" t="s">
        <v>6</v>
      </c>
      <c r="I15" s="167">
        <v>8.4</v>
      </c>
      <c r="J15" s="167"/>
      <c r="K15" s="387">
        <f t="shared" si="0"/>
        <v>151.20000000000002</v>
      </c>
      <c r="L15" s="387">
        <f t="shared" si="1"/>
        <v>0</v>
      </c>
      <c r="M15" s="187"/>
      <c r="N15" s="187"/>
      <c r="O15" s="187"/>
    </row>
    <row r="16" spans="1:15" s="164" customFormat="1" ht="12.75" customHeight="1">
      <c r="A16" s="370">
        <v>6</v>
      </c>
      <c r="B16" s="204">
        <v>210</v>
      </c>
      <c r="C16" s="176"/>
      <c r="D16" s="141" t="s">
        <v>207</v>
      </c>
      <c r="E16" s="176"/>
      <c r="F16" s="160"/>
      <c r="G16" s="185">
        <v>18</v>
      </c>
      <c r="H16" s="160" t="s">
        <v>6</v>
      </c>
      <c r="I16" s="167"/>
      <c r="J16" s="167">
        <v>162</v>
      </c>
      <c r="K16" s="387">
        <f t="shared" si="0"/>
        <v>0</v>
      </c>
      <c r="L16" s="387">
        <f t="shared" si="1"/>
        <v>2916</v>
      </c>
      <c r="M16" s="165"/>
      <c r="N16" s="165"/>
      <c r="O16" s="165"/>
    </row>
    <row r="17" spans="1:15" s="164" customFormat="1" ht="12.75" customHeight="1">
      <c r="A17" s="370"/>
      <c r="B17" s="204"/>
      <c r="C17" s="176"/>
      <c r="D17" s="141"/>
      <c r="E17" s="176"/>
      <c r="F17" s="160"/>
      <c r="G17" s="166"/>
      <c r="H17" s="160"/>
      <c r="I17" s="167"/>
      <c r="J17" s="167"/>
      <c r="K17" s="387">
        <f t="shared" si="0"/>
        <v>0</v>
      </c>
      <c r="L17" s="387">
        <f t="shared" si="1"/>
        <v>0</v>
      </c>
      <c r="M17" s="165"/>
      <c r="N17" s="165"/>
      <c r="O17" s="165"/>
    </row>
    <row r="18" spans="1:13" s="175" customFormat="1" ht="24.75" customHeight="1">
      <c r="A18" s="370"/>
      <c r="B18" s="215"/>
      <c r="C18" s="188"/>
      <c r="D18" s="171"/>
      <c r="E18" s="171"/>
      <c r="F18" s="172"/>
      <c r="G18" s="173"/>
      <c r="H18" s="160"/>
      <c r="I18" s="167"/>
      <c r="J18" s="167"/>
      <c r="K18" s="387">
        <f t="shared" si="0"/>
        <v>0</v>
      </c>
      <c r="L18" s="387">
        <f t="shared" si="1"/>
        <v>0</v>
      </c>
      <c r="M18" s="174"/>
    </row>
    <row r="19" spans="1:13" s="175" customFormat="1" ht="39" customHeight="1">
      <c r="A19" s="370">
        <v>7</v>
      </c>
      <c r="B19" s="215" t="s">
        <v>212</v>
      </c>
      <c r="C19" s="188"/>
      <c r="D19" s="171" t="s">
        <v>463</v>
      </c>
      <c r="E19" s="171" t="s">
        <v>377</v>
      </c>
      <c r="F19" s="172"/>
      <c r="G19" s="173">
        <v>1</v>
      </c>
      <c r="H19" s="171" t="s">
        <v>6</v>
      </c>
      <c r="I19" s="167">
        <v>112351.8</v>
      </c>
      <c r="J19" s="167"/>
      <c r="K19" s="387">
        <f t="shared" si="0"/>
        <v>112351.8</v>
      </c>
      <c r="L19" s="387">
        <f t="shared" si="1"/>
        <v>0</v>
      </c>
      <c r="M19" s="174"/>
    </row>
    <row r="20" spans="1:13" s="175" customFormat="1" ht="30" customHeight="1">
      <c r="A20" s="370">
        <v>8</v>
      </c>
      <c r="B20" s="204">
        <v>210</v>
      </c>
      <c r="C20" s="188"/>
      <c r="D20" s="141" t="s">
        <v>207</v>
      </c>
      <c r="E20" s="176"/>
      <c r="F20" s="160"/>
      <c r="G20" s="166">
        <v>1</v>
      </c>
      <c r="H20" s="160" t="s">
        <v>6</v>
      </c>
      <c r="I20" s="167"/>
      <c r="J20" s="167">
        <v>1296</v>
      </c>
      <c r="K20" s="387">
        <f t="shared" si="0"/>
        <v>0</v>
      </c>
      <c r="L20" s="387">
        <f t="shared" si="1"/>
        <v>1296</v>
      </c>
      <c r="M20" s="174"/>
    </row>
    <row r="21" spans="1:13" s="175" customFormat="1" ht="30" customHeight="1">
      <c r="A21" s="370">
        <v>9</v>
      </c>
      <c r="B21" s="215" t="s">
        <v>212</v>
      </c>
      <c r="C21" s="188"/>
      <c r="D21" s="171" t="s">
        <v>169</v>
      </c>
      <c r="E21" s="171" t="s">
        <v>170</v>
      </c>
      <c r="F21" s="172"/>
      <c r="G21" s="173">
        <v>1</v>
      </c>
      <c r="H21" s="171" t="s">
        <v>6</v>
      </c>
      <c r="I21" s="167">
        <v>6864</v>
      </c>
      <c r="J21" s="167"/>
      <c r="K21" s="387">
        <f t="shared" si="0"/>
        <v>6864</v>
      </c>
      <c r="L21" s="387">
        <f t="shared" si="1"/>
        <v>0</v>
      </c>
      <c r="M21" s="174"/>
    </row>
    <row r="22" spans="1:13" s="175" customFormat="1" ht="30" customHeight="1">
      <c r="A22" s="370">
        <v>10</v>
      </c>
      <c r="B22" s="204">
        <v>210</v>
      </c>
      <c r="C22" s="188"/>
      <c r="D22" s="141" t="s">
        <v>207</v>
      </c>
      <c r="E22" s="176"/>
      <c r="F22" s="160"/>
      <c r="G22" s="166">
        <v>1</v>
      </c>
      <c r="H22" s="160" t="s">
        <v>6</v>
      </c>
      <c r="I22" s="167"/>
      <c r="J22" s="167">
        <v>216</v>
      </c>
      <c r="K22" s="387">
        <f t="shared" si="0"/>
        <v>0</v>
      </c>
      <c r="L22" s="387">
        <f t="shared" si="1"/>
        <v>216</v>
      </c>
      <c r="M22" s="174"/>
    </row>
    <row r="23" spans="1:8" ht="12.75" customHeight="1">
      <c r="A23" s="370"/>
      <c r="C23" s="159"/>
      <c r="D23" s="160"/>
      <c r="E23" s="160"/>
      <c r="H23" s="160"/>
    </row>
    <row r="24" spans="1:11" ht="12.75">
      <c r="A24" s="370"/>
      <c r="C24" s="4" t="s">
        <v>316</v>
      </c>
      <c r="D24" s="4"/>
      <c r="E24" s="4"/>
      <c r="F24" s="4"/>
      <c r="G24" s="41"/>
      <c r="H24" s="4"/>
      <c r="I24" s="43"/>
      <c r="J24" s="43"/>
      <c r="K24" s="138">
        <f>SUM(K10:K23)*0.03</f>
        <v>6998.994</v>
      </c>
    </row>
    <row r="25" spans="1:11" ht="12.75">
      <c r="A25" s="370"/>
      <c r="C25" s="4"/>
      <c r="D25" s="4"/>
      <c r="E25" s="4"/>
      <c r="F25" s="4"/>
      <c r="G25" s="41"/>
      <c r="H25" s="4"/>
      <c r="I25" s="43"/>
      <c r="J25" s="43"/>
      <c r="K25" s="138"/>
    </row>
    <row r="26" spans="1:11" ht="12.75">
      <c r="A26" s="370"/>
      <c r="C26" s="4" t="s">
        <v>314</v>
      </c>
      <c r="D26" s="4"/>
      <c r="E26" s="4"/>
      <c r="F26" s="4"/>
      <c r="G26" s="41"/>
      <c r="H26" s="4"/>
      <c r="I26" s="43"/>
      <c r="J26" s="43"/>
      <c r="K26" s="138">
        <f>SUM(K10:K23)*0.06</f>
        <v>13997.988</v>
      </c>
    </row>
    <row r="27" spans="1:11" ht="12.75">
      <c r="A27" s="370"/>
      <c r="C27" s="4"/>
      <c r="D27" s="4"/>
      <c r="E27" s="4"/>
      <c r="F27" s="4"/>
      <c r="G27" s="41"/>
      <c r="H27" s="4"/>
      <c r="I27" s="43"/>
      <c r="J27" s="43"/>
      <c r="K27" s="138"/>
    </row>
    <row r="28" spans="1:12" s="136" customFormat="1" ht="12.75" customHeight="1" thickBot="1">
      <c r="A28" s="446"/>
      <c r="B28" s="447"/>
      <c r="C28" s="448" t="s">
        <v>5</v>
      </c>
      <c r="D28" s="61"/>
      <c r="E28" s="61"/>
      <c r="F28" s="443"/>
      <c r="G28" s="61"/>
      <c r="H28" s="61"/>
      <c r="I28" s="62"/>
      <c r="J28" s="62"/>
      <c r="K28" s="63">
        <f>SUM(K10:K27)</f>
        <v>254296.782</v>
      </c>
      <c r="L28" s="63">
        <f>SUM(L9:L27)</f>
        <v>8802</v>
      </c>
    </row>
    <row r="29" ht="12.75">
      <c r="A29" s="370"/>
    </row>
    <row r="30" ht="12.75">
      <c r="A30" s="370"/>
    </row>
    <row r="31" ht="12.75">
      <c r="A31" s="370"/>
    </row>
    <row r="32" ht="12.75">
      <c r="A32" s="370"/>
    </row>
    <row r="33" ht="12.75">
      <c r="A33" s="370"/>
    </row>
    <row r="34" ht="12.75">
      <c r="A34" s="370"/>
    </row>
    <row r="35" ht="12.75">
      <c r="A35" s="370"/>
    </row>
    <row r="36" ht="12.75">
      <c r="A36" s="370"/>
    </row>
    <row r="37" ht="12.75">
      <c r="A37" s="370"/>
    </row>
    <row r="38" ht="12.75">
      <c r="A38" s="370"/>
    </row>
    <row r="39" ht="12.75">
      <c r="A39" s="370"/>
    </row>
    <row r="40" ht="12.75">
      <c r="A40" s="370"/>
    </row>
    <row r="41" ht="12.75">
      <c r="A41" s="370"/>
    </row>
    <row r="42" ht="12.75">
      <c r="A42" s="370"/>
    </row>
    <row r="43" ht="12.75">
      <c r="A43" s="370"/>
    </row>
    <row r="44" ht="12.75">
      <c r="A44" s="370"/>
    </row>
    <row r="45" ht="12.75">
      <c r="A45" s="370"/>
    </row>
    <row r="46" ht="12.75">
      <c r="A46" s="370"/>
    </row>
    <row r="47" ht="12.75">
      <c r="A47" s="370"/>
    </row>
    <row r="48" ht="12.75">
      <c r="A48" s="370"/>
    </row>
    <row r="49" ht="12.75">
      <c r="A49" s="370"/>
    </row>
    <row r="50" ht="12.75">
      <c r="A50" s="370"/>
    </row>
    <row r="51" ht="12.75">
      <c r="A51" s="370"/>
    </row>
    <row r="52" ht="12.75">
      <c r="A52" s="370"/>
    </row>
    <row r="53" ht="12.75">
      <c r="A53" s="370"/>
    </row>
    <row r="54" ht="12.75">
      <c r="A54" s="370"/>
    </row>
    <row r="55" ht="12.75">
      <c r="A55" s="370"/>
    </row>
    <row r="56" ht="12.75">
      <c r="A56" s="370"/>
    </row>
    <row r="57" ht="12.75">
      <c r="A57" s="370"/>
    </row>
    <row r="58" ht="12.75">
      <c r="A58" s="370"/>
    </row>
    <row r="59" ht="12.75">
      <c r="A59" s="370"/>
    </row>
    <row r="60" ht="12.75">
      <c r="A60" s="370"/>
    </row>
    <row r="61" ht="12.75">
      <c r="A61" s="370"/>
    </row>
    <row r="62" ht="12.75">
      <c r="A62" s="370"/>
    </row>
    <row r="63" ht="12.75">
      <c r="A63" s="370"/>
    </row>
    <row r="64" ht="12.75">
      <c r="A64" s="370"/>
    </row>
    <row r="65" ht="12.75">
      <c r="A65" s="370"/>
    </row>
    <row r="66" ht="12.75">
      <c r="A66" s="370"/>
    </row>
    <row r="67" ht="12.75">
      <c r="A67" s="370"/>
    </row>
    <row r="68" ht="12.75">
      <c r="A68" s="370"/>
    </row>
    <row r="69" ht="12.75">
      <c r="A69" s="370"/>
    </row>
    <row r="70" ht="12.75">
      <c r="A70" s="370"/>
    </row>
    <row r="71" ht="12.75">
      <c r="A71" s="370"/>
    </row>
    <row r="72" ht="12.75">
      <c r="A72" s="370"/>
    </row>
    <row r="73" ht="12.75">
      <c r="A73" s="370"/>
    </row>
    <row r="74" ht="12.75">
      <c r="A74" s="370"/>
    </row>
    <row r="75" ht="12.75">
      <c r="A75" s="370"/>
    </row>
    <row r="76" ht="12.75">
      <c r="A76" s="370"/>
    </row>
    <row r="77" ht="12.75">
      <c r="A77" s="370"/>
    </row>
    <row r="78" ht="12.75">
      <c r="A78" s="370"/>
    </row>
    <row r="79" ht="12.75">
      <c r="A79" s="370"/>
    </row>
    <row r="80" ht="12.75">
      <c r="A80" s="370"/>
    </row>
    <row r="81" ht="12.75">
      <c r="A81" s="370"/>
    </row>
    <row r="82" ht="12.75">
      <c r="A82" s="370"/>
    </row>
    <row r="83" ht="12.75">
      <c r="A83" s="370"/>
    </row>
    <row r="84" ht="12.75">
      <c r="A84" s="370"/>
    </row>
    <row r="85" ht="12.75">
      <c r="A85" s="370"/>
    </row>
    <row r="86" ht="12.75">
      <c r="A86" s="370"/>
    </row>
    <row r="87" ht="12.75">
      <c r="A87" s="370"/>
    </row>
    <row r="88" ht="12.75">
      <c r="A88" s="370"/>
    </row>
    <row r="89" ht="12.75">
      <c r="A89" s="370"/>
    </row>
    <row r="90" ht="12.75">
      <c r="A90" s="370"/>
    </row>
    <row r="91" ht="12.75">
      <c r="A91" s="370"/>
    </row>
    <row r="92" ht="12.75">
      <c r="A92" s="370"/>
    </row>
    <row r="93" ht="12.75">
      <c r="A93" s="370"/>
    </row>
    <row r="94" ht="12.75">
      <c r="A94" s="370"/>
    </row>
    <row r="95" ht="12.75">
      <c r="A95" s="370"/>
    </row>
    <row r="96" ht="12.75">
      <c r="A96" s="370"/>
    </row>
    <row r="97" ht="12.75">
      <c r="A97" s="370"/>
    </row>
    <row r="98" ht="12.75">
      <c r="A98" s="370"/>
    </row>
    <row r="99" ht="12.75">
      <c r="A99" s="370"/>
    </row>
    <row r="100" ht="12.75">
      <c r="A100" s="370"/>
    </row>
    <row r="101" ht="12.75">
      <c r="A101" s="370"/>
    </row>
    <row r="102" ht="12.75">
      <c r="A102" s="370"/>
    </row>
    <row r="103" ht="12.75">
      <c r="A103" s="370"/>
    </row>
    <row r="104" ht="12.75">
      <c r="A104" s="370"/>
    </row>
    <row r="105" ht="12.75">
      <c r="A105" s="370"/>
    </row>
    <row r="106" ht="12.75">
      <c r="A106" s="370"/>
    </row>
    <row r="107" ht="12.75">
      <c r="A107" s="370"/>
    </row>
    <row r="108" ht="12.75">
      <c r="A108" s="370"/>
    </row>
    <row r="109" ht="12.75">
      <c r="A109" s="370"/>
    </row>
    <row r="110" ht="12.75">
      <c r="A110" s="370"/>
    </row>
    <row r="111" ht="12.75">
      <c r="A111" s="370"/>
    </row>
    <row r="112" ht="12.75">
      <c r="A112" s="370"/>
    </row>
    <row r="113" ht="12.75">
      <c r="A113" s="370"/>
    </row>
    <row r="114" ht="12.75">
      <c r="A114" s="370"/>
    </row>
    <row r="115" ht="12.75">
      <c r="A115" s="370"/>
    </row>
    <row r="116" ht="12.75">
      <c r="A116" s="370"/>
    </row>
    <row r="117" ht="12.75">
      <c r="A117" s="370"/>
    </row>
    <row r="118" ht="12.75">
      <c r="A118" s="370"/>
    </row>
    <row r="119" ht="12.75">
      <c r="A119" s="370"/>
    </row>
    <row r="120" ht="12.75">
      <c r="A120" s="370"/>
    </row>
    <row r="121" ht="12.75">
      <c r="A121" s="370"/>
    </row>
    <row r="122" ht="12.75">
      <c r="A122" s="370"/>
    </row>
    <row r="123" ht="12.75">
      <c r="A123" s="370"/>
    </row>
    <row r="124" ht="12.75">
      <c r="A124" s="370"/>
    </row>
    <row r="125" ht="12.75">
      <c r="A125" s="370"/>
    </row>
    <row r="126" ht="12.75">
      <c r="A126" s="370"/>
    </row>
    <row r="127" ht="12.75">
      <c r="A127" s="370"/>
    </row>
    <row r="128" ht="12.75">
      <c r="A128" s="370"/>
    </row>
    <row r="129" ht="12.75">
      <c r="A129" s="370"/>
    </row>
    <row r="130" ht="12.75">
      <c r="A130" s="370"/>
    </row>
    <row r="131" ht="12.75">
      <c r="A131" s="370"/>
    </row>
    <row r="132" ht="12.75">
      <c r="A132" s="370"/>
    </row>
    <row r="133" ht="12.75">
      <c r="A133" s="370"/>
    </row>
    <row r="134" ht="12.75">
      <c r="A134" s="370"/>
    </row>
    <row r="135" ht="12.75">
      <c r="A135" s="370"/>
    </row>
    <row r="136" ht="12.75">
      <c r="A136" s="370"/>
    </row>
    <row r="137" ht="12.75">
      <c r="A137" s="370"/>
    </row>
    <row r="138" ht="12.75">
      <c r="A138" s="370"/>
    </row>
    <row r="139" ht="12.75">
      <c r="A139" s="370"/>
    </row>
    <row r="140" ht="12.75">
      <c r="A140" s="370"/>
    </row>
    <row r="141" ht="12.75">
      <c r="A141" s="370"/>
    </row>
    <row r="142" ht="12.75">
      <c r="A142" s="370"/>
    </row>
    <row r="143" ht="12.75">
      <c r="A143" s="370"/>
    </row>
    <row r="144" ht="12.75">
      <c r="A144" s="370"/>
    </row>
    <row r="145" ht="12.75">
      <c r="A145" s="370"/>
    </row>
    <row r="146" ht="12.75">
      <c r="A146" s="370"/>
    </row>
    <row r="147" ht="12.75">
      <c r="A147" s="370"/>
    </row>
    <row r="148" ht="12.75">
      <c r="A148" s="370"/>
    </row>
    <row r="149" ht="12.75">
      <c r="A149" s="370"/>
    </row>
    <row r="150" ht="12.75">
      <c r="A150" s="370"/>
    </row>
    <row r="151" ht="12.75">
      <c r="A151" s="370"/>
    </row>
    <row r="152" ht="12.75">
      <c r="A152" s="370"/>
    </row>
    <row r="153" ht="12.75">
      <c r="A153" s="370"/>
    </row>
    <row r="154" ht="12.75">
      <c r="A154" s="370"/>
    </row>
    <row r="155" ht="12.75">
      <c r="A155" s="370"/>
    </row>
    <row r="156" ht="12.75">
      <c r="A156" s="370"/>
    </row>
    <row r="157" ht="12.75">
      <c r="A157" s="370"/>
    </row>
    <row r="158" ht="12.75">
      <c r="A158" s="370"/>
    </row>
    <row r="159" ht="12.75">
      <c r="A159" s="370"/>
    </row>
    <row r="160" ht="12.75">
      <c r="A160" s="370"/>
    </row>
    <row r="161" ht="12.75">
      <c r="A161" s="370"/>
    </row>
    <row r="162" ht="12.75">
      <c r="A162" s="370"/>
    </row>
    <row r="163" ht="12.75">
      <c r="A163" s="370"/>
    </row>
    <row r="164" ht="12.75">
      <c r="A164" s="370"/>
    </row>
    <row r="165" ht="12.75">
      <c r="A165" s="370"/>
    </row>
    <row r="166" ht="12.75">
      <c r="A166" s="370"/>
    </row>
    <row r="167" ht="12.75">
      <c r="A167" s="370"/>
    </row>
    <row r="168" ht="12.75">
      <c r="A168" s="370"/>
    </row>
    <row r="169" ht="12.75">
      <c r="A169" s="370"/>
    </row>
    <row r="170" ht="12.75">
      <c r="A170" s="370"/>
    </row>
    <row r="171" ht="12.75">
      <c r="A171" s="370"/>
    </row>
    <row r="172" ht="12.75">
      <c r="A172" s="370"/>
    </row>
    <row r="173" ht="12.75">
      <c r="A173" s="370"/>
    </row>
    <row r="174" ht="12.75">
      <c r="A174" s="370"/>
    </row>
    <row r="175" ht="12.75">
      <c r="A175" s="370"/>
    </row>
    <row r="176" ht="12.75">
      <c r="A176" s="370"/>
    </row>
    <row r="177" ht="12.75">
      <c r="A177" s="370"/>
    </row>
    <row r="178" ht="12.75">
      <c r="A178" s="370"/>
    </row>
    <row r="179" ht="12.75">
      <c r="A179" s="370"/>
    </row>
    <row r="180" ht="12.75">
      <c r="A180" s="370"/>
    </row>
    <row r="181" ht="12.75">
      <c r="A181" s="370"/>
    </row>
    <row r="182" ht="12.75">
      <c r="A182" s="370"/>
    </row>
    <row r="183" ht="12.75">
      <c r="A183" s="370"/>
    </row>
    <row r="184" ht="12.75">
      <c r="A184" s="370"/>
    </row>
    <row r="185" ht="12.75">
      <c r="A185" s="370"/>
    </row>
    <row r="186" ht="12.75">
      <c r="A186" s="370"/>
    </row>
    <row r="187" ht="12.75">
      <c r="A187" s="370"/>
    </row>
    <row r="188" ht="12.75">
      <c r="A188" s="370"/>
    </row>
    <row r="189" ht="12.75">
      <c r="A189" s="370"/>
    </row>
    <row r="190" ht="12.75">
      <c r="A190" s="370"/>
    </row>
    <row r="191" ht="12.75">
      <c r="A191" s="370"/>
    </row>
    <row r="192" ht="12.75">
      <c r="A192" s="370"/>
    </row>
    <row r="193" ht="12.75">
      <c r="A193" s="370"/>
    </row>
    <row r="194" ht="12.75">
      <c r="A194" s="370"/>
    </row>
    <row r="195" ht="12.75">
      <c r="A195" s="370"/>
    </row>
    <row r="196" ht="12.75">
      <c r="A196" s="370"/>
    </row>
    <row r="197" ht="12.75">
      <c r="A197" s="370"/>
    </row>
    <row r="198" ht="12.75">
      <c r="A198" s="370"/>
    </row>
    <row r="199" ht="12.75">
      <c r="A199" s="370"/>
    </row>
    <row r="200" ht="12.75">
      <c r="A200" s="370"/>
    </row>
    <row r="201" ht="12.75">
      <c r="A201" s="370"/>
    </row>
    <row r="202" ht="12.75">
      <c r="A202" s="370"/>
    </row>
    <row r="203" ht="12.75">
      <c r="A203" s="370"/>
    </row>
    <row r="204" ht="12.75">
      <c r="A204" s="370"/>
    </row>
    <row r="205" ht="12.75">
      <c r="A205" s="370"/>
    </row>
    <row r="206" ht="12.75">
      <c r="A206" s="370"/>
    </row>
    <row r="207" ht="12.75">
      <c r="A207" s="370"/>
    </row>
    <row r="208" ht="12.75">
      <c r="A208" s="370"/>
    </row>
    <row r="209" ht="12.75">
      <c r="A209" s="370"/>
    </row>
    <row r="210" ht="12.75">
      <c r="A210" s="370"/>
    </row>
    <row r="211" ht="12.75">
      <c r="A211" s="370"/>
    </row>
    <row r="212" ht="12.75">
      <c r="A212" s="370"/>
    </row>
    <row r="213" ht="12.75">
      <c r="A213" s="370"/>
    </row>
    <row r="214" ht="12.75">
      <c r="A214" s="370"/>
    </row>
    <row r="215" ht="12.75">
      <c r="A215" s="370"/>
    </row>
    <row r="216" ht="12.75">
      <c r="A216" s="370"/>
    </row>
    <row r="217" ht="12.75">
      <c r="A217" s="370"/>
    </row>
    <row r="218" ht="12.75">
      <c r="A218" s="370"/>
    </row>
    <row r="219" ht="12.75">
      <c r="A219" s="370"/>
    </row>
    <row r="220" ht="12.75">
      <c r="A220" s="370"/>
    </row>
    <row r="221" ht="12.75">
      <c r="A221" s="370"/>
    </row>
    <row r="222" ht="12.75">
      <c r="A222" s="370"/>
    </row>
    <row r="223" ht="12.75">
      <c r="A223" s="370"/>
    </row>
    <row r="224" ht="12.75">
      <c r="A224" s="370"/>
    </row>
  </sheetData>
  <sheetProtection/>
  <printOptions gridLines="1"/>
  <pageMargins left="0.7874015748031497" right="0.7874015748031497" top="1.1811023622047245" bottom="0.7874015748031497" header="0.5118110236220472" footer="0.5118110236220472"/>
  <pageSetup fitToHeight="2" horizontalDpi="600" verticalDpi="600" orientation="landscape" paperSize="9" scale="90" r:id="rId1"/>
  <headerFooter alignWithMargins="0">
    <oddHeader>&amp;L&amp;"Times New Roman,Obyčejné"&amp;8Fakultní nemocnice Brno, Jihlavská 20, 625 00 Brno
Heliport  HEMS
SO 01 - Heliport
Stupeň: Prováděcí dokumentace
</oddHeader>
    <oddFooter>&amp;C&amp;"Times New Roman,Obyčejné"&amp;10Stránka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U229"/>
  <sheetViews>
    <sheetView zoomScalePageLayoutView="0" workbookViewId="0" topLeftCell="A22">
      <selection activeCell="N15" sqref="N15"/>
    </sheetView>
  </sheetViews>
  <sheetFormatPr defaultColWidth="8.59765625" defaultRowHeight="12.75" customHeight="1"/>
  <cols>
    <col min="1" max="1" width="4.09765625" style="366" customWidth="1"/>
    <col min="2" max="2" width="9.09765625" style="195" customWidth="1"/>
    <col min="3" max="3" width="22.3984375" style="83" customWidth="1"/>
    <col min="4" max="4" width="7.09765625" style="83" customWidth="1"/>
    <col min="5" max="5" width="9.3984375" style="89" customWidth="1"/>
    <col min="6" max="6" width="4.09765625" style="44" customWidth="1"/>
    <col min="7" max="7" width="5.8984375" style="83" customWidth="1"/>
    <col min="8" max="8" width="5.296875" style="34" customWidth="1"/>
    <col min="9" max="10" width="7.69921875" style="34" customWidth="1"/>
    <col min="11" max="11" width="9.8984375" style="34" customWidth="1"/>
    <col min="12" max="12" width="10.09765625" style="34" customWidth="1"/>
    <col min="13" max="13" width="18" style="83" customWidth="1"/>
    <col min="14" max="14" width="14" style="83" customWidth="1"/>
    <col min="15" max="16384" width="8.59765625" style="83" customWidth="1"/>
  </cols>
  <sheetData>
    <row r="1" ht="12.75" customHeight="1">
      <c r="A1" s="362"/>
    </row>
    <row r="2" spans="1:13" ht="24.75" customHeight="1">
      <c r="A2" s="362"/>
      <c r="C2" s="80"/>
      <c r="D2" s="81" t="s">
        <v>13</v>
      </c>
      <c r="E2" s="82"/>
      <c r="F2" s="80"/>
      <c r="H2" s="83"/>
      <c r="M2" s="84"/>
    </row>
    <row r="3" ht="12.75" customHeight="1">
      <c r="A3" s="362"/>
    </row>
    <row r="4" spans="1:13" ht="30.75" customHeight="1">
      <c r="A4" s="362"/>
      <c r="B4" s="213"/>
      <c r="C4" s="96" t="s">
        <v>7</v>
      </c>
      <c r="D4" s="96"/>
      <c r="E4" s="96"/>
      <c r="F4" s="97"/>
      <c r="G4" s="98" t="s">
        <v>8</v>
      </c>
      <c r="H4" s="96" t="s">
        <v>3</v>
      </c>
      <c r="I4" s="391" t="s">
        <v>306</v>
      </c>
      <c r="J4" s="391" t="s">
        <v>307</v>
      </c>
      <c r="K4" s="391" t="s">
        <v>308</v>
      </c>
      <c r="L4" s="391" t="s">
        <v>309</v>
      </c>
      <c r="M4" s="100"/>
    </row>
    <row r="5" spans="1:13" ht="12.75" customHeight="1">
      <c r="A5" s="362"/>
      <c r="B5" s="137"/>
      <c r="C5" s="96"/>
      <c r="D5" s="96"/>
      <c r="E5" s="96"/>
      <c r="F5" s="97"/>
      <c r="G5" s="98"/>
      <c r="H5" s="96"/>
      <c r="I5" s="99"/>
      <c r="J5" s="99"/>
      <c r="K5" s="99"/>
      <c r="L5" s="99"/>
      <c r="M5" s="100"/>
    </row>
    <row r="6" spans="1:13" ht="12.75" customHeight="1">
      <c r="A6" s="362" t="s">
        <v>319</v>
      </c>
      <c r="B6" s="137" t="s">
        <v>323</v>
      </c>
      <c r="C6" s="96"/>
      <c r="D6" s="96"/>
      <c r="E6" s="96"/>
      <c r="F6" s="97"/>
      <c r="G6" s="98"/>
      <c r="H6" s="96"/>
      <c r="I6" s="99"/>
      <c r="J6" s="99"/>
      <c r="K6" s="99"/>
      <c r="L6" s="99"/>
      <c r="M6" s="100"/>
    </row>
    <row r="7" spans="1:20" s="4" customFormat="1" ht="12.75">
      <c r="A7" s="363"/>
      <c r="B7" s="393"/>
      <c r="C7" s="394"/>
      <c r="D7" s="64"/>
      <c r="E7" s="64"/>
      <c r="F7" s="64"/>
      <c r="G7" s="123"/>
      <c r="H7" s="64"/>
      <c r="I7" s="398"/>
      <c r="J7" s="395"/>
      <c r="K7" s="387">
        <f aca="true" t="shared" si="0" ref="K7:K66">G7*I7</f>
        <v>0</v>
      </c>
      <c r="L7" s="387">
        <f aca="true" t="shared" si="1" ref="L7:L65">G7*J7</f>
        <v>0</v>
      </c>
      <c r="N7" s="56"/>
      <c r="O7" s="3"/>
      <c r="Q7" s="24"/>
      <c r="R7" s="24"/>
      <c r="S7" s="12"/>
      <c r="T7" s="12"/>
    </row>
    <row r="8" spans="1:20" s="4" customFormat="1" ht="12.75">
      <c r="A8" s="363"/>
      <c r="B8" s="393"/>
      <c r="C8" s="392" t="s">
        <v>348</v>
      </c>
      <c r="D8" s="64"/>
      <c r="E8" s="64"/>
      <c r="F8" s="64"/>
      <c r="G8" s="123"/>
      <c r="H8" s="64"/>
      <c r="I8" s="398"/>
      <c r="J8" s="395"/>
      <c r="K8" s="387">
        <f t="shared" si="0"/>
        <v>0</v>
      </c>
      <c r="L8" s="387">
        <f t="shared" si="1"/>
        <v>0</v>
      </c>
      <c r="N8" s="56"/>
      <c r="O8" s="3"/>
      <c r="Q8" s="24"/>
      <c r="R8" s="24"/>
      <c r="S8" s="12"/>
      <c r="T8" s="12"/>
    </row>
    <row r="9" spans="1:20" s="4" customFormat="1" ht="12.75">
      <c r="A9" s="363"/>
      <c r="B9" s="393"/>
      <c r="C9" s="394"/>
      <c r="D9" s="64"/>
      <c r="E9" s="64"/>
      <c r="F9" s="64"/>
      <c r="G9" s="123"/>
      <c r="H9" s="64"/>
      <c r="I9" s="398"/>
      <c r="J9" s="395"/>
      <c r="K9" s="387">
        <f t="shared" si="0"/>
        <v>0</v>
      </c>
      <c r="L9" s="387">
        <f t="shared" si="1"/>
        <v>0</v>
      </c>
      <c r="N9" s="56"/>
      <c r="O9" s="3"/>
      <c r="Q9" s="24"/>
      <c r="R9" s="24"/>
      <c r="S9" s="12"/>
      <c r="T9" s="12"/>
    </row>
    <row r="10" spans="1:21" ht="12.75">
      <c r="A10" s="366">
        <v>1</v>
      </c>
      <c r="B10" s="393" t="s">
        <v>227</v>
      </c>
      <c r="C10" s="394" t="s">
        <v>207</v>
      </c>
      <c r="D10" s="394"/>
      <c r="E10" s="123"/>
      <c r="F10" s="394"/>
      <c r="G10" s="123">
        <v>27</v>
      </c>
      <c r="H10" s="394" t="s">
        <v>14</v>
      </c>
      <c r="I10" s="396"/>
      <c r="J10" s="396">
        <v>10</v>
      </c>
      <c r="K10" s="387">
        <f t="shared" si="0"/>
        <v>0</v>
      </c>
      <c r="L10" s="387">
        <f t="shared" si="1"/>
        <v>270</v>
      </c>
      <c r="M10" s="25"/>
      <c r="N10" s="25"/>
      <c r="O10" s="27"/>
      <c r="P10" s="27"/>
      <c r="Q10" s="27"/>
      <c r="R10" s="27"/>
      <c r="S10" s="27"/>
      <c r="T10" s="27"/>
      <c r="U10" s="87"/>
    </row>
    <row r="11" spans="1:21" ht="12.75">
      <c r="A11" s="366">
        <v>2</v>
      </c>
      <c r="B11" s="393"/>
      <c r="C11" s="394" t="s">
        <v>41</v>
      </c>
      <c r="D11" s="394" t="s">
        <v>43</v>
      </c>
      <c r="E11" s="123"/>
      <c r="F11" s="394"/>
      <c r="G11" s="123">
        <v>27</v>
      </c>
      <c r="H11" s="394" t="s">
        <v>14</v>
      </c>
      <c r="I11" s="10">
        <v>30.2</v>
      </c>
      <c r="J11" s="395"/>
      <c r="K11" s="387">
        <f t="shared" si="0"/>
        <v>815.4</v>
      </c>
      <c r="L11" s="387">
        <f t="shared" si="1"/>
        <v>0</v>
      </c>
      <c r="N11" s="25"/>
      <c r="O11" s="27"/>
      <c r="P11" s="27"/>
      <c r="Q11" s="27"/>
      <c r="R11" s="27"/>
      <c r="S11" s="27"/>
      <c r="T11" s="27"/>
      <c r="U11" s="87"/>
    </row>
    <row r="12" spans="2:21" ht="12.75">
      <c r="B12" s="393"/>
      <c r="C12" s="394" t="s">
        <v>493</v>
      </c>
      <c r="D12" s="394"/>
      <c r="E12" s="123"/>
      <c r="F12" s="394"/>
      <c r="G12" s="123"/>
      <c r="H12" s="394"/>
      <c r="I12" s="397"/>
      <c r="J12" s="395"/>
      <c r="K12" s="387">
        <f t="shared" si="0"/>
        <v>0</v>
      </c>
      <c r="L12" s="387">
        <f t="shared" si="1"/>
        <v>0</v>
      </c>
      <c r="M12" s="25"/>
      <c r="N12" s="25"/>
      <c r="O12" s="27"/>
      <c r="P12" s="27"/>
      <c r="Q12" s="27"/>
      <c r="R12" s="27"/>
      <c r="S12" s="27"/>
      <c r="T12" s="27"/>
      <c r="U12" s="87"/>
    </row>
    <row r="13" spans="1:21" s="1" customFormat="1" ht="12.75">
      <c r="A13" s="366">
        <v>3</v>
      </c>
      <c r="B13" s="393" t="s">
        <v>225</v>
      </c>
      <c r="C13" s="394" t="s">
        <v>207</v>
      </c>
      <c r="D13" s="64"/>
      <c r="E13" s="64"/>
      <c r="F13" s="64"/>
      <c r="G13" s="123">
        <v>18</v>
      </c>
      <c r="H13" s="64" t="s">
        <v>14</v>
      </c>
      <c r="I13" s="397"/>
      <c r="J13" s="395">
        <v>12.3</v>
      </c>
      <c r="K13" s="387">
        <f t="shared" si="0"/>
        <v>0</v>
      </c>
      <c r="L13" s="387">
        <f t="shared" si="1"/>
        <v>221.4</v>
      </c>
      <c r="M13" s="3"/>
      <c r="N13" s="3"/>
      <c r="O13" s="8"/>
      <c r="P13" s="8"/>
      <c r="Q13" s="8"/>
      <c r="R13" s="8"/>
      <c r="S13" s="8"/>
      <c r="T13" s="8"/>
      <c r="U13" s="189"/>
    </row>
    <row r="14" spans="1:12" s="1" customFormat="1" ht="12.75" customHeight="1">
      <c r="A14" s="366">
        <v>4</v>
      </c>
      <c r="B14" s="213"/>
      <c r="C14" s="394" t="s">
        <v>87</v>
      </c>
      <c r="D14" s="64" t="s">
        <v>174</v>
      </c>
      <c r="E14" s="64" t="s">
        <v>10</v>
      </c>
      <c r="F14" s="64"/>
      <c r="G14" s="123">
        <v>18</v>
      </c>
      <c r="H14" s="64" t="s">
        <v>14</v>
      </c>
      <c r="I14" s="10">
        <v>6.7</v>
      </c>
      <c r="J14" s="395"/>
      <c r="K14" s="387">
        <f t="shared" si="0"/>
        <v>120.60000000000001</v>
      </c>
      <c r="L14" s="387">
        <f t="shared" si="1"/>
        <v>0</v>
      </c>
    </row>
    <row r="15" spans="1:12" s="1" customFormat="1" ht="12.75" customHeight="1">
      <c r="A15" s="366"/>
      <c r="B15" s="213"/>
      <c r="C15" s="394" t="s">
        <v>494</v>
      </c>
      <c r="D15" s="64"/>
      <c r="E15" s="64"/>
      <c r="F15" s="64"/>
      <c r="G15" s="123"/>
      <c r="H15" s="64"/>
      <c r="I15" s="397"/>
      <c r="J15" s="395"/>
      <c r="K15" s="387">
        <f t="shared" si="0"/>
        <v>0</v>
      </c>
      <c r="L15" s="387">
        <f t="shared" si="1"/>
        <v>0</v>
      </c>
    </row>
    <row r="16" spans="1:12" ht="12.75" customHeight="1">
      <c r="A16" s="366">
        <v>5</v>
      </c>
      <c r="B16" s="393" t="s">
        <v>223</v>
      </c>
      <c r="C16" s="394" t="s">
        <v>207</v>
      </c>
      <c r="D16" s="64"/>
      <c r="E16" s="64"/>
      <c r="F16" s="64"/>
      <c r="G16" s="166">
        <v>740</v>
      </c>
      <c r="H16" s="64" t="s">
        <v>14</v>
      </c>
      <c r="I16" s="397"/>
      <c r="J16" s="395">
        <v>12.3</v>
      </c>
      <c r="K16" s="387">
        <f t="shared" si="0"/>
        <v>0</v>
      </c>
      <c r="L16" s="387">
        <f t="shared" si="1"/>
        <v>9102</v>
      </c>
    </row>
    <row r="17" spans="1:12" ht="12.75" customHeight="1">
      <c r="A17" s="366">
        <v>6</v>
      </c>
      <c r="B17" s="213"/>
      <c r="C17" s="394" t="s">
        <v>87</v>
      </c>
      <c r="D17" s="394" t="s">
        <v>15</v>
      </c>
      <c r="E17" s="394" t="s">
        <v>10</v>
      </c>
      <c r="F17" s="394"/>
      <c r="G17" s="123">
        <v>740</v>
      </c>
      <c r="H17" s="394" t="s">
        <v>14</v>
      </c>
      <c r="I17" s="10">
        <v>8.3</v>
      </c>
      <c r="J17" s="395"/>
      <c r="K17" s="387">
        <f t="shared" si="0"/>
        <v>6142.000000000001</v>
      </c>
      <c r="L17" s="387">
        <f t="shared" si="1"/>
        <v>0</v>
      </c>
    </row>
    <row r="18" spans="2:12" ht="12.75" customHeight="1">
      <c r="B18" s="213"/>
      <c r="C18" s="394" t="s">
        <v>495</v>
      </c>
      <c r="D18" s="394"/>
      <c r="E18" s="394"/>
      <c r="F18" s="394"/>
      <c r="G18" s="123"/>
      <c r="H18" s="394"/>
      <c r="I18" s="397"/>
      <c r="J18" s="395"/>
      <c r="K18" s="387">
        <f t="shared" si="0"/>
        <v>0</v>
      </c>
      <c r="L18" s="387">
        <f t="shared" si="1"/>
        <v>0</v>
      </c>
    </row>
    <row r="19" spans="1:12" ht="12.75" customHeight="1">
      <c r="A19" s="366">
        <v>7</v>
      </c>
      <c r="B19" s="393" t="s">
        <v>223</v>
      </c>
      <c r="C19" s="394" t="s">
        <v>207</v>
      </c>
      <c r="D19" s="64"/>
      <c r="E19" s="64"/>
      <c r="F19" s="64"/>
      <c r="G19" s="166">
        <v>220</v>
      </c>
      <c r="H19" s="64" t="s">
        <v>14</v>
      </c>
      <c r="I19" s="397"/>
      <c r="J19" s="395">
        <v>12.3</v>
      </c>
      <c r="K19" s="387">
        <f t="shared" si="0"/>
        <v>0</v>
      </c>
      <c r="L19" s="387">
        <f t="shared" si="1"/>
        <v>2706</v>
      </c>
    </row>
    <row r="20" spans="1:12" ht="12.75" customHeight="1">
      <c r="A20" s="366">
        <v>8</v>
      </c>
      <c r="B20" s="213"/>
      <c r="C20" s="394" t="s">
        <v>87</v>
      </c>
      <c r="D20" s="394" t="s">
        <v>349</v>
      </c>
      <c r="E20" s="394" t="s">
        <v>10</v>
      </c>
      <c r="F20" s="394"/>
      <c r="G20" s="123">
        <v>220</v>
      </c>
      <c r="H20" s="394" t="s">
        <v>14</v>
      </c>
      <c r="I20" s="10">
        <v>13.7</v>
      </c>
      <c r="J20" s="395"/>
      <c r="K20" s="387">
        <f t="shared" si="0"/>
        <v>3014</v>
      </c>
      <c r="L20" s="387">
        <f t="shared" si="1"/>
        <v>0</v>
      </c>
    </row>
    <row r="21" spans="2:12" ht="12.75" customHeight="1">
      <c r="B21" s="213"/>
      <c r="C21" s="394" t="s">
        <v>496</v>
      </c>
      <c r="D21" s="394"/>
      <c r="E21" s="394"/>
      <c r="F21" s="394"/>
      <c r="G21" s="123"/>
      <c r="H21" s="394"/>
      <c r="I21" s="397"/>
      <c r="J21" s="395"/>
      <c r="K21" s="387">
        <f t="shared" si="0"/>
        <v>0</v>
      </c>
      <c r="L21" s="387">
        <f t="shared" si="1"/>
        <v>0</v>
      </c>
    </row>
    <row r="22" spans="1:13" ht="12.75" customHeight="1">
      <c r="A22" s="366">
        <v>9</v>
      </c>
      <c r="B22" s="393" t="s">
        <v>224</v>
      </c>
      <c r="C22" s="394" t="s">
        <v>207</v>
      </c>
      <c r="D22" s="96"/>
      <c r="E22" s="96"/>
      <c r="F22" s="97"/>
      <c r="G22" s="123">
        <v>1680</v>
      </c>
      <c r="H22" s="394" t="s">
        <v>14</v>
      </c>
      <c r="I22" s="395"/>
      <c r="J22" s="395">
        <v>12.3</v>
      </c>
      <c r="K22" s="387">
        <f t="shared" si="0"/>
        <v>0</v>
      </c>
      <c r="L22" s="387">
        <f t="shared" si="1"/>
        <v>20664</v>
      </c>
      <c r="M22" s="100"/>
    </row>
    <row r="23" spans="1:12" ht="12.75" customHeight="1">
      <c r="A23" s="366">
        <v>10</v>
      </c>
      <c r="B23" s="393"/>
      <c r="C23" s="394" t="s">
        <v>87</v>
      </c>
      <c r="D23" s="394" t="s">
        <v>16</v>
      </c>
      <c r="E23" s="394" t="s">
        <v>10</v>
      </c>
      <c r="F23" s="394"/>
      <c r="G23" s="123">
        <v>1680</v>
      </c>
      <c r="H23" s="394" t="s">
        <v>14</v>
      </c>
      <c r="I23" s="10">
        <v>13.5</v>
      </c>
      <c r="J23" s="395"/>
      <c r="K23" s="387">
        <f t="shared" si="0"/>
        <v>22680</v>
      </c>
      <c r="L23" s="387">
        <f t="shared" si="1"/>
        <v>0</v>
      </c>
    </row>
    <row r="24" spans="2:12" ht="12.75" customHeight="1">
      <c r="B24" s="393"/>
      <c r="C24" s="394" t="s">
        <v>497</v>
      </c>
      <c r="D24" s="394"/>
      <c r="E24" s="394"/>
      <c r="F24" s="394"/>
      <c r="G24" s="123"/>
      <c r="H24" s="394"/>
      <c r="I24" s="397"/>
      <c r="J24" s="395"/>
      <c r="K24" s="387">
        <f t="shared" si="0"/>
        <v>0</v>
      </c>
      <c r="L24" s="387">
        <f t="shared" si="1"/>
        <v>0</v>
      </c>
    </row>
    <row r="25" spans="1:20" s="4" customFormat="1" ht="12.75">
      <c r="A25" s="363">
        <v>11</v>
      </c>
      <c r="B25" s="393" t="s">
        <v>226</v>
      </c>
      <c r="C25" s="394" t="s">
        <v>207</v>
      </c>
      <c r="D25" s="64"/>
      <c r="E25" s="64"/>
      <c r="F25" s="64"/>
      <c r="G25" s="166">
        <v>30</v>
      </c>
      <c r="H25" s="64" t="s">
        <v>14</v>
      </c>
      <c r="I25" s="396"/>
      <c r="J25" s="396">
        <v>12.8</v>
      </c>
      <c r="K25" s="387">
        <f t="shared" si="0"/>
        <v>0</v>
      </c>
      <c r="L25" s="387">
        <f t="shared" si="1"/>
        <v>384</v>
      </c>
      <c r="N25" s="56"/>
      <c r="O25" s="3"/>
      <c r="Q25" s="24"/>
      <c r="R25" s="24"/>
      <c r="S25" s="12"/>
      <c r="T25" s="12"/>
    </row>
    <row r="26" spans="1:18" s="4" customFormat="1" ht="15">
      <c r="A26" s="363">
        <v>12</v>
      </c>
      <c r="B26" s="399"/>
      <c r="C26" s="394" t="s">
        <v>87</v>
      </c>
      <c r="D26" s="64" t="s">
        <v>351</v>
      </c>
      <c r="E26" s="64"/>
      <c r="F26" s="64"/>
      <c r="G26" s="123">
        <v>30</v>
      </c>
      <c r="H26" s="64" t="s">
        <v>14</v>
      </c>
      <c r="I26" s="10">
        <v>22.2</v>
      </c>
      <c r="J26" s="395"/>
      <c r="K26" s="387">
        <f t="shared" si="0"/>
        <v>666</v>
      </c>
      <c r="L26" s="387">
        <f t="shared" si="1"/>
        <v>0</v>
      </c>
      <c r="M26" s="90"/>
      <c r="N26" s="56"/>
      <c r="O26" s="3"/>
      <c r="P26" s="91"/>
      <c r="Q26" s="24"/>
      <c r="R26" s="24"/>
    </row>
    <row r="27" spans="1:18" s="4" customFormat="1" ht="15">
      <c r="A27" s="363"/>
      <c r="B27" s="399"/>
      <c r="C27" s="394" t="s">
        <v>352</v>
      </c>
      <c r="D27" s="64"/>
      <c r="E27" s="64"/>
      <c r="F27" s="64"/>
      <c r="G27" s="123"/>
      <c r="H27" s="64"/>
      <c r="I27" s="395"/>
      <c r="J27" s="395"/>
      <c r="K27" s="387">
        <f t="shared" si="0"/>
        <v>0</v>
      </c>
      <c r="L27" s="387">
        <f t="shared" si="1"/>
        <v>0</v>
      </c>
      <c r="M27" s="90"/>
      <c r="N27" s="56"/>
      <c r="O27" s="3"/>
      <c r="P27" s="91"/>
      <c r="Q27" s="24"/>
      <c r="R27" s="24"/>
    </row>
    <row r="28" spans="1:20" s="4" customFormat="1" ht="12.75">
      <c r="A28" s="363">
        <v>13</v>
      </c>
      <c r="B28" s="393" t="s">
        <v>226</v>
      </c>
      <c r="C28" s="394" t="s">
        <v>207</v>
      </c>
      <c r="D28" s="64"/>
      <c r="E28" s="64"/>
      <c r="F28" s="64"/>
      <c r="G28" s="166">
        <v>20</v>
      </c>
      <c r="H28" s="64" t="s">
        <v>14</v>
      </c>
      <c r="I28" s="400"/>
      <c r="J28" s="396">
        <v>12.7</v>
      </c>
      <c r="K28" s="387">
        <f t="shared" si="0"/>
        <v>0</v>
      </c>
      <c r="L28" s="387">
        <f t="shared" si="1"/>
        <v>254</v>
      </c>
      <c r="N28" s="56"/>
      <c r="O28" s="3"/>
      <c r="Q28" s="24"/>
      <c r="R28" s="24"/>
      <c r="S28" s="12"/>
      <c r="T28" s="12"/>
    </row>
    <row r="29" spans="1:20" s="4" customFormat="1" ht="12.75">
      <c r="A29" s="363">
        <v>14</v>
      </c>
      <c r="B29" s="399"/>
      <c r="C29" s="394" t="s">
        <v>87</v>
      </c>
      <c r="D29" s="64" t="s">
        <v>350</v>
      </c>
      <c r="E29" s="64"/>
      <c r="F29" s="64"/>
      <c r="G29" s="123">
        <v>20</v>
      </c>
      <c r="H29" s="64" t="s">
        <v>14</v>
      </c>
      <c r="I29" s="10">
        <v>37.9</v>
      </c>
      <c r="J29" s="395"/>
      <c r="K29" s="387">
        <f t="shared" si="0"/>
        <v>758</v>
      </c>
      <c r="L29" s="387">
        <f t="shared" si="1"/>
        <v>0</v>
      </c>
      <c r="N29" s="56"/>
      <c r="O29" s="3"/>
      <c r="Q29" s="24"/>
      <c r="R29" s="24"/>
      <c r="S29" s="12"/>
      <c r="T29" s="12"/>
    </row>
    <row r="30" spans="1:20" s="4" customFormat="1" ht="12.75">
      <c r="A30" s="363"/>
      <c r="B30" s="393"/>
      <c r="C30" s="394" t="s">
        <v>498</v>
      </c>
      <c r="D30" s="64"/>
      <c r="E30" s="64"/>
      <c r="F30" s="64"/>
      <c r="G30" s="123"/>
      <c r="H30" s="64"/>
      <c r="I30" s="398"/>
      <c r="J30" s="395"/>
      <c r="K30" s="387">
        <f t="shared" si="0"/>
        <v>0</v>
      </c>
      <c r="L30" s="387">
        <f t="shared" si="1"/>
        <v>0</v>
      </c>
      <c r="N30" s="56"/>
      <c r="O30" s="3"/>
      <c r="Q30" s="24"/>
      <c r="R30" s="24"/>
      <c r="S30" s="12"/>
      <c r="T30" s="12"/>
    </row>
    <row r="31" spans="1:12" s="1" customFormat="1" ht="12.75" customHeight="1">
      <c r="A31" s="366">
        <v>15</v>
      </c>
      <c r="B31" s="393" t="s">
        <v>223</v>
      </c>
      <c r="C31" s="394" t="s">
        <v>207</v>
      </c>
      <c r="D31" s="64"/>
      <c r="E31" s="64"/>
      <c r="F31" s="64"/>
      <c r="G31" s="166">
        <v>40</v>
      </c>
      <c r="H31" s="64" t="s">
        <v>14</v>
      </c>
      <c r="I31" s="397"/>
      <c r="J31" s="395">
        <v>12.3</v>
      </c>
      <c r="K31" s="387">
        <f t="shared" si="0"/>
        <v>0</v>
      </c>
      <c r="L31" s="387">
        <f t="shared" si="1"/>
        <v>492</v>
      </c>
    </row>
    <row r="32" spans="1:12" s="1" customFormat="1" ht="12.75" customHeight="1">
      <c r="A32" s="366">
        <v>16</v>
      </c>
      <c r="B32" s="137"/>
      <c r="C32" s="394" t="s">
        <v>173</v>
      </c>
      <c r="D32" s="64" t="s">
        <v>15</v>
      </c>
      <c r="E32" s="3" t="s">
        <v>460</v>
      </c>
      <c r="F32" s="64"/>
      <c r="G32" s="123">
        <v>40</v>
      </c>
      <c r="H32" s="64" t="s">
        <v>14</v>
      </c>
      <c r="I32" s="10">
        <v>18.9</v>
      </c>
      <c r="J32" s="395"/>
      <c r="K32" s="387">
        <f t="shared" si="0"/>
        <v>756</v>
      </c>
      <c r="L32" s="387">
        <f t="shared" si="1"/>
        <v>0</v>
      </c>
    </row>
    <row r="33" spans="1:12" s="1" customFormat="1" ht="12.75" customHeight="1">
      <c r="A33" s="366"/>
      <c r="B33" s="137"/>
      <c r="C33" s="394" t="s">
        <v>354</v>
      </c>
      <c r="D33" s="64"/>
      <c r="E33" s="64"/>
      <c r="F33" s="64"/>
      <c r="G33" s="123"/>
      <c r="H33" s="64"/>
      <c r="I33" s="397"/>
      <c r="J33" s="395"/>
      <c r="K33" s="387">
        <f t="shared" si="0"/>
        <v>0</v>
      </c>
      <c r="L33" s="387">
        <f t="shared" si="1"/>
        <v>0</v>
      </c>
    </row>
    <row r="34" spans="1:12" s="1" customFormat="1" ht="12.75" customHeight="1">
      <c r="A34" s="366">
        <v>17</v>
      </c>
      <c r="B34" s="393" t="s">
        <v>224</v>
      </c>
      <c r="C34" s="394" t="s">
        <v>207</v>
      </c>
      <c r="D34" s="64"/>
      <c r="E34" s="64"/>
      <c r="F34" s="64"/>
      <c r="G34" s="166">
        <v>65</v>
      </c>
      <c r="H34" s="64" t="s">
        <v>14</v>
      </c>
      <c r="I34" s="397"/>
      <c r="J34" s="395">
        <v>12.3</v>
      </c>
      <c r="K34" s="387">
        <f t="shared" si="0"/>
        <v>0</v>
      </c>
      <c r="L34" s="387">
        <f t="shared" si="1"/>
        <v>799.5</v>
      </c>
    </row>
    <row r="35" spans="1:12" s="1" customFormat="1" ht="12.75" customHeight="1">
      <c r="A35" s="366">
        <v>18</v>
      </c>
      <c r="B35" s="137"/>
      <c r="C35" s="394" t="s">
        <v>173</v>
      </c>
      <c r="D35" s="64" t="s">
        <v>16</v>
      </c>
      <c r="E35" s="3" t="s">
        <v>460</v>
      </c>
      <c r="F35" s="64"/>
      <c r="G35" s="123">
        <v>65</v>
      </c>
      <c r="H35" s="64" t="s">
        <v>14</v>
      </c>
      <c r="I35" s="10">
        <v>29.8</v>
      </c>
      <c r="J35" s="395"/>
      <c r="K35" s="387">
        <f t="shared" si="0"/>
        <v>1937</v>
      </c>
      <c r="L35" s="387">
        <f t="shared" si="1"/>
        <v>0</v>
      </c>
    </row>
    <row r="36" spans="1:12" s="1" customFormat="1" ht="12.75" customHeight="1">
      <c r="A36" s="366"/>
      <c r="B36" s="137"/>
      <c r="C36" s="394" t="s">
        <v>499</v>
      </c>
      <c r="D36" s="64"/>
      <c r="E36" s="64"/>
      <c r="F36" s="64"/>
      <c r="G36" s="123"/>
      <c r="H36" s="64"/>
      <c r="I36" s="397"/>
      <c r="J36" s="395"/>
      <c r="K36" s="387">
        <f t="shared" si="0"/>
        <v>0</v>
      </c>
      <c r="L36" s="387">
        <f t="shared" si="1"/>
        <v>0</v>
      </c>
    </row>
    <row r="37" spans="1:20" s="4" customFormat="1" ht="12.75">
      <c r="A37" s="366">
        <v>19</v>
      </c>
      <c r="B37" s="393" t="s">
        <v>226</v>
      </c>
      <c r="C37" s="394" t="s">
        <v>207</v>
      </c>
      <c r="D37" s="64"/>
      <c r="E37" s="64"/>
      <c r="F37" s="64"/>
      <c r="G37" s="166">
        <v>10</v>
      </c>
      <c r="H37" s="64" t="s">
        <v>14</v>
      </c>
      <c r="I37" s="400"/>
      <c r="J37" s="396">
        <v>12.7</v>
      </c>
      <c r="K37" s="387">
        <f t="shared" si="0"/>
        <v>0</v>
      </c>
      <c r="L37" s="387">
        <f t="shared" si="1"/>
        <v>127</v>
      </c>
      <c r="N37" s="56"/>
      <c r="O37" s="3"/>
      <c r="Q37" s="24"/>
      <c r="R37" s="24"/>
      <c r="S37" s="12"/>
      <c r="T37" s="12"/>
    </row>
    <row r="38" spans="1:18" s="4" customFormat="1" ht="15">
      <c r="A38" s="366">
        <v>20</v>
      </c>
      <c r="B38" s="399"/>
      <c r="C38" s="394" t="s">
        <v>173</v>
      </c>
      <c r="D38" s="64" t="s">
        <v>89</v>
      </c>
      <c r="E38" s="3" t="s">
        <v>460</v>
      </c>
      <c r="F38" s="64"/>
      <c r="G38" s="123">
        <v>10</v>
      </c>
      <c r="H38" s="64" t="s">
        <v>14</v>
      </c>
      <c r="I38" s="10">
        <v>39.3</v>
      </c>
      <c r="J38" s="395"/>
      <c r="K38" s="387">
        <f t="shared" si="0"/>
        <v>393</v>
      </c>
      <c r="L38" s="387">
        <f t="shared" si="1"/>
        <v>0</v>
      </c>
      <c r="M38" s="90"/>
      <c r="N38" s="56"/>
      <c r="O38" s="3"/>
      <c r="P38" s="91"/>
      <c r="Q38" s="24"/>
      <c r="R38" s="24"/>
    </row>
    <row r="39" spans="1:18" s="4" customFormat="1" ht="15">
      <c r="A39" s="366"/>
      <c r="B39" s="399"/>
      <c r="C39" s="394">
        <v>10</v>
      </c>
      <c r="D39" s="64"/>
      <c r="E39" s="64"/>
      <c r="F39" s="64"/>
      <c r="G39" s="123"/>
      <c r="H39" s="64"/>
      <c r="I39" s="397"/>
      <c r="J39" s="395"/>
      <c r="K39" s="387">
        <f t="shared" si="0"/>
        <v>0</v>
      </c>
      <c r="L39" s="387">
        <f t="shared" si="1"/>
        <v>0</v>
      </c>
      <c r="M39" s="90"/>
      <c r="N39" s="56"/>
      <c r="O39" s="3"/>
      <c r="P39" s="91"/>
      <c r="Q39" s="24"/>
      <c r="R39" s="24"/>
    </row>
    <row r="40" spans="1:12" s="1" customFormat="1" ht="12.75" customHeight="1">
      <c r="A40" s="366">
        <v>21</v>
      </c>
      <c r="B40" s="393" t="s">
        <v>223</v>
      </c>
      <c r="C40" s="394" t="s">
        <v>207</v>
      </c>
      <c r="D40" s="64"/>
      <c r="E40" s="64"/>
      <c r="F40" s="64"/>
      <c r="G40" s="166">
        <v>15</v>
      </c>
      <c r="H40" s="64" t="s">
        <v>14</v>
      </c>
      <c r="I40" s="397"/>
      <c r="J40" s="395">
        <v>12.3</v>
      </c>
      <c r="K40" s="387">
        <f t="shared" si="0"/>
        <v>0</v>
      </c>
      <c r="L40" s="387">
        <f t="shared" si="1"/>
        <v>184.5</v>
      </c>
    </row>
    <row r="41" spans="1:12" s="1" customFormat="1" ht="12.75" customHeight="1">
      <c r="A41" s="366">
        <v>22</v>
      </c>
      <c r="B41" s="137"/>
      <c r="C41" s="394" t="s">
        <v>173</v>
      </c>
      <c r="D41" s="64" t="s">
        <v>353</v>
      </c>
      <c r="E41" s="3" t="s">
        <v>460</v>
      </c>
      <c r="F41" s="64"/>
      <c r="G41" s="123">
        <v>15</v>
      </c>
      <c r="H41" s="64" t="s">
        <v>14</v>
      </c>
      <c r="I41" s="10">
        <v>36.3</v>
      </c>
      <c r="J41" s="395"/>
      <c r="K41" s="387">
        <f t="shared" si="0"/>
        <v>544.5</v>
      </c>
      <c r="L41" s="387">
        <f t="shared" si="1"/>
        <v>0</v>
      </c>
    </row>
    <row r="42" spans="1:20" s="4" customFormat="1" ht="12.75">
      <c r="A42" s="363"/>
      <c r="B42" s="393"/>
      <c r="C42" s="394"/>
      <c r="D42" s="64"/>
      <c r="E42" s="64"/>
      <c r="F42" s="64"/>
      <c r="G42" s="123"/>
      <c r="H42" s="64"/>
      <c r="I42" s="398"/>
      <c r="J42" s="395"/>
      <c r="K42" s="387">
        <f t="shared" si="0"/>
        <v>0</v>
      </c>
      <c r="L42" s="387">
        <f t="shared" si="1"/>
        <v>0</v>
      </c>
      <c r="N42" s="56"/>
      <c r="O42" s="3"/>
      <c r="Q42" s="24"/>
      <c r="R42" s="24"/>
      <c r="S42" s="12"/>
      <c r="T42" s="12"/>
    </row>
    <row r="43" spans="1:21" s="1" customFormat="1" ht="12.75">
      <c r="A43" s="363"/>
      <c r="B43" s="393"/>
      <c r="C43" s="402" t="s">
        <v>500</v>
      </c>
      <c r="D43" s="64"/>
      <c r="E43" s="64"/>
      <c r="F43" s="64"/>
      <c r="G43" s="123"/>
      <c r="H43" s="64"/>
      <c r="I43" s="397"/>
      <c r="J43" s="395"/>
      <c r="K43" s="387">
        <f t="shared" si="0"/>
        <v>0</v>
      </c>
      <c r="L43" s="387">
        <f t="shared" si="1"/>
        <v>0</v>
      </c>
      <c r="M43" s="3"/>
      <c r="N43" s="3"/>
      <c r="U43" s="189"/>
    </row>
    <row r="44" spans="1:21" s="1" customFormat="1" ht="12.75">
      <c r="A44" s="363"/>
      <c r="B44" s="393"/>
      <c r="C44" s="394"/>
      <c r="D44" s="64"/>
      <c r="E44" s="64"/>
      <c r="F44" s="64"/>
      <c r="G44" s="123"/>
      <c r="H44" s="64"/>
      <c r="I44" s="397"/>
      <c r="J44" s="395"/>
      <c r="K44" s="387">
        <f t="shared" si="0"/>
        <v>0</v>
      </c>
      <c r="L44" s="387">
        <f t="shared" si="1"/>
        <v>0</v>
      </c>
      <c r="M44" s="3"/>
      <c r="N44" s="3"/>
      <c r="U44" s="189"/>
    </row>
    <row r="45" spans="1:12" s="1" customFormat="1" ht="12.75" customHeight="1">
      <c r="A45" s="366">
        <v>23</v>
      </c>
      <c r="B45" s="393" t="s">
        <v>223</v>
      </c>
      <c r="C45" s="394" t="s">
        <v>207</v>
      </c>
      <c r="D45" s="64"/>
      <c r="E45" s="64"/>
      <c r="F45" s="64"/>
      <c r="G45" s="166">
        <v>180</v>
      </c>
      <c r="H45" s="64" t="s">
        <v>14</v>
      </c>
      <c r="I45" s="397"/>
      <c r="J45" s="395">
        <v>12.3</v>
      </c>
      <c r="K45" s="387">
        <f t="shared" si="0"/>
        <v>0</v>
      </c>
      <c r="L45" s="387">
        <f t="shared" si="1"/>
        <v>2214</v>
      </c>
    </row>
    <row r="46" spans="1:12" s="1" customFormat="1" ht="12.75" customHeight="1">
      <c r="A46" s="366">
        <v>24</v>
      </c>
      <c r="B46" s="137"/>
      <c r="C46" s="394" t="s">
        <v>87</v>
      </c>
      <c r="D46" s="394" t="s">
        <v>15</v>
      </c>
      <c r="E46" s="3"/>
      <c r="F46" s="64"/>
      <c r="G46" s="123">
        <v>180</v>
      </c>
      <c r="H46" s="64" t="s">
        <v>14</v>
      </c>
      <c r="I46" s="10">
        <v>8.3</v>
      </c>
      <c r="J46" s="395"/>
      <c r="K46" s="387">
        <f t="shared" si="0"/>
        <v>1494.0000000000002</v>
      </c>
      <c r="L46" s="387">
        <f t="shared" si="1"/>
        <v>0</v>
      </c>
    </row>
    <row r="47" spans="1:21" ht="12.75">
      <c r="A47" s="366">
        <v>25</v>
      </c>
      <c r="B47" s="393" t="s">
        <v>227</v>
      </c>
      <c r="C47" s="394" t="s">
        <v>207</v>
      </c>
      <c r="D47" s="394"/>
      <c r="E47" s="123"/>
      <c r="F47" s="394"/>
      <c r="G47" s="123">
        <v>15</v>
      </c>
      <c r="H47" s="394" t="s">
        <v>14</v>
      </c>
      <c r="I47" s="396"/>
      <c r="J47" s="396">
        <v>10</v>
      </c>
      <c r="K47" s="387">
        <f t="shared" si="0"/>
        <v>0</v>
      </c>
      <c r="L47" s="387">
        <f t="shared" si="1"/>
        <v>150</v>
      </c>
      <c r="M47" s="25"/>
      <c r="N47" s="25"/>
      <c r="O47" s="27"/>
      <c r="P47" s="27"/>
      <c r="Q47" s="27"/>
      <c r="R47" s="27"/>
      <c r="S47" s="27"/>
      <c r="T47" s="27"/>
      <c r="U47" s="87"/>
    </row>
    <row r="48" spans="1:21" ht="12.75">
      <c r="A48" s="366">
        <v>26</v>
      </c>
      <c r="B48" s="393"/>
      <c r="C48" s="394" t="s">
        <v>41</v>
      </c>
      <c r="D48" s="394" t="s">
        <v>43</v>
      </c>
      <c r="E48" s="123"/>
      <c r="F48" s="394"/>
      <c r="G48" s="123">
        <v>15</v>
      </c>
      <c r="H48" s="394" t="s">
        <v>14</v>
      </c>
      <c r="I48" s="10">
        <v>30.2</v>
      </c>
      <c r="J48" s="395"/>
      <c r="K48" s="387">
        <f t="shared" si="0"/>
        <v>453</v>
      </c>
      <c r="L48" s="387">
        <f t="shared" si="1"/>
        <v>0</v>
      </c>
      <c r="N48" s="25"/>
      <c r="O48" s="27"/>
      <c r="P48" s="27"/>
      <c r="Q48" s="27"/>
      <c r="R48" s="27"/>
      <c r="S48" s="27"/>
      <c r="T48" s="27"/>
      <c r="U48" s="87"/>
    </row>
    <row r="49" spans="1:21" s="1" customFormat="1" ht="12.75">
      <c r="A49" s="363"/>
      <c r="B49" s="393"/>
      <c r="C49" s="394"/>
      <c r="D49" s="64"/>
      <c r="E49" s="64"/>
      <c r="F49" s="64"/>
      <c r="G49" s="123"/>
      <c r="H49" s="64"/>
      <c r="I49" s="397"/>
      <c r="J49" s="395"/>
      <c r="K49" s="387">
        <f t="shared" si="0"/>
        <v>0</v>
      </c>
      <c r="L49" s="387">
        <f t="shared" si="1"/>
        <v>0</v>
      </c>
      <c r="M49" s="3"/>
      <c r="N49" s="3"/>
      <c r="U49" s="189"/>
    </row>
    <row r="50" spans="1:21" s="1" customFormat="1" ht="12.75">
      <c r="A50" s="363"/>
      <c r="B50" s="393"/>
      <c r="C50" s="402" t="s">
        <v>501</v>
      </c>
      <c r="D50" s="64"/>
      <c r="E50" s="64"/>
      <c r="F50" s="64"/>
      <c r="G50" s="123"/>
      <c r="H50" s="64"/>
      <c r="I50" s="397"/>
      <c r="J50" s="395"/>
      <c r="K50" s="387">
        <f t="shared" si="0"/>
        <v>0</v>
      </c>
      <c r="L50" s="387">
        <f t="shared" si="1"/>
        <v>0</v>
      </c>
      <c r="M50" s="3"/>
      <c r="N50" s="3"/>
      <c r="U50" s="189"/>
    </row>
    <row r="51" spans="1:21" s="1" customFormat="1" ht="12.75">
      <c r="A51" s="363"/>
      <c r="B51" s="393"/>
      <c r="C51" s="394"/>
      <c r="D51" s="64"/>
      <c r="E51" s="64"/>
      <c r="F51" s="64"/>
      <c r="G51" s="123"/>
      <c r="H51" s="64"/>
      <c r="I51" s="397"/>
      <c r="J51" s="395"/>
      <c r="K51" s="387">
        <f t="shared" si="0"/>
        <v>0</v>
      </c>
      <c r="L51" s="387">
        <f t="shared" si="1"/>
        <v>0</v>
      </c>
      <c r="M51" s="3"/>
      <c r="N51" s="3"/>
      <c r="U51" s="189"/>
    </row>
    <row r="52" spans="1:12" s="1" customFormat="1" ht="12.75" customHeight="1">
      <c r="A52" s="366">
        <v>27</v>
      </c>
      <c r="B52" s="393" t="s">
        <v>223</v>
      </c>
      <c r="C52" s="394" t="s">
        <v>207</v>
      </c>
      <c r="D52" s="64"/>
      <c r="E52" s="64"/>
      <c r="F52" s="64"/>
      <c r="G52" s="166">
        <v>72</v>
      </c>
      <c r="H52" s="64" t="s">
        <v>14</v>
      </c>
      <c r="I52" s="397"/>
      <c r="J52" s="395">
        <v>12.3</v>
      </c>
      <c r="K52" s="387">
        <f t="shared" si="0"/>
        <v>0</v>
      </c>
      <c r="L52" s="387">
        <f t="shared" si="1"/>
        <v>885.6</v>
      </c>
    </row>
    <row r="53" spans="1:12" s="1" customFormat="1" ht="12.75" customHeight="1">
      <c r="A53" s="366">
        <v>28</v>
      </c>
      <c r="B53" s="137"/>
      <c r="C53" s="394" t="s">
        <v>173</v>
      </c>
      <c r="D53" s="64" t="s">
        <v>15</v>
      </c>
      <c r="E53" s="3" t="s">
        <v>460</v>
      </c>
      <c r="F53" s="64"/>
      <c r="G53" s="123">
        <v>72</v>
      </c>
      <c r="H53" s="64" t="s">
        <v>14</v>
      </c>
      <c r="I53" s="10">
        <v>18.9</v>
      </c>
      <c r="J53" s="395"/>
      <c r="K53" s="387">
        <f t="shared" si="0"/>
        <v>1360.8</v>
      </c>
      <c r="L53" s="387">
        <f t="shared" si="1"/>
        <v>0</v>
      </c>
    </row>
    <row r="54" spans="1:21" ht="12.75">
      <c r="A54" s="366">
        <v>29</v>
      </c>
      <c r="B54" s="393" t="s">
        <v>227</v>
      </c>
      <c r="C54" s="394" t="s">
        <v>207</v>
      </c>
      <c r="D54" s="394"/>
      <c r="E54" s="123"/>
      <c r="F54" s="394"/>
      <c r="G54" s="123">
        <v>15</v>
      </c>
      <c r="H54" s="394" t="s">
        <v>14</v>
      </c>
      <c r="I54" s="396"/>
      <c r="J54" s="396">
        <v>10</v>
      </c>
      <c r="K54" s="387">
        <f t="shared" si="0"/>
        <v>0</v>
      </c>
      <c r="L54" s="387">
        <f t="shared" si="1"/>
        <v>150</v>
      </c>
      <c r="M54" s="25"/>
      <c r="N54" s="25"/>
      <c r="O54" s="27"/>
      <c r="P54" s="27"/>
      <c r="Q54" s="27"/>
      <c r="R54" s="27"/>
      <c r="S54" s="27"/>
      <c r="T54" s="27"/>
      <c r="U54" s="87"/>
    </row>
    <row r="55" spans="1:21" ht="12.75">
      <c r="A55" s="366">
        <v>30</v>
      </c>
      <c r="B55" s="393"/>
      <c r="C55" s="394" t="s">
        <v>41</v>
      </c>
      <c r="D55" s="394" t="s">
        <v>43</v>
      </c>
      <c r="E55" s="123"/>
      <c r="F55" s="394"/>
      <c r="G55" s="123">
        <v>15</v>
      </c>
      <c r="H55" s="394" t="s">
        <v>14</v>
      </c>
      <c r="I55" s="10">
        <v>30.2</v>
      </c>
      <c r="J55" s="395"/>
      <c r="K55" s="387">
        <f t="shared" si="0"/>
        <v>453</v>
      </c>
      <c r="L55" s="387">
        <f t="shared" si="1"/>
        <v>0</v>
      </c>
      <c r="N55" s="25"/>
      <c r="O55" s="27"/>
      <c r="P55" s="27"/>
      <c r="Q55" s="27"/>
      <c r="R55" s="27"/>
      <c r="S55" s="27"/>
      <c r="T55" s="27"/>
      <c r="U55" s="87"/>
    </row>
    <row r="56" spans="1:21" s="1" customFormat="1" ht="12.75">
      <c r="A56" s="363"/>
      <c r="B56" s="393"/>
      <c r="C56" s="394"/>
      <c r="D56" s="64"/>
      <c r="E56" s="64"/>
      <c r="F56" s="64"/>
      <c r="G56" s="123"/>
      <c r="H56" s="64"/>
      <c r="I56" s="397"/>
      <c r="J56" s="395"/>
      <c r="K56" s="387">
        <f t="shared" si="0"/>
        <v>0</v>
      </c>
      <c r="L56" s="387">
        <f t="shared" si="1"/>
        <v>0</v>
      </c>
      <c r="M56" s="3"/>
      <c r="N56" s="3"/>
      <c r="U56" s="189"/>
    </row>
    <row r="57" spans="1:21" s="1" customFormat="1" ht="12.75">
      <c r="A57" s="363"/>
      <c r="B57" s="393"/>
      <c r="C57" s="402" t="s">
        <v>502</v>
      </c>
      <c r="D57" s="64"/>
      <c r="E57" s="64"/>
      <c r="F57" s="64"/>
      <c r="G57" s="123"/>
      <c r="H57" s="64"/>
      <c r="I57" s="397"/>
      <c r="J57" s="395"/>
      <c r="K57" s="387">
        <f t="shared" si="0"/>
        <v>0</v>
      </c>
      <c r="L57" s="387">
        <f t="shared" si="1"/>
        <v>0</v>
      </c>
      <c r="M57" s="3"/>
      <c r="N57" s="3"/>
      <c r="U57" s="189"/>
    </row>
    <row r="58" spans="1:21" s="1" customFormat="1" ht="12.75">
      <c r="A58" s="363"/>
      <c r="B58" s="393"/>
      <c r="C58" s="394"/>
      <c r="D58" s="64"/>
      <c r="E58" s="64"/>
      <c r="F58" s="64"/>
      <c r="G58" s="123"/>
      <c r="H58" s="64"/>
      <c r="I58" s="397"/>
      <c r="J58" s="395"/>
      <c r="K58" s="387">
        <f t="shared" si="0"/>
        <v>0</v>
      </c>
      <c r="L58" s="387">
        <f t="shared" si="1"/>
        <v>0</v>
      </c>
      <c r="M58" s="3"/>
      <c r="N58" s="3"/>
      <c r="U58" s="189"/>
    </row>
    <row r="59" spans="1:12" s="1" customFormat="1" ht="12.75" customHeight="1">
      <c r="A59" s="366">
        <v>31</v>
      </c>
      <c r="B59" s="393" t="s">
        <v>223</v>
      </c>
      <c r="C59" s="394" t="s">
        <v>207</v>
      </c>
      <c r="D59" s="64"/>
      <c r="E59" s="64"/>
      <c r="F59" s="64"/>
      <c r="G59" s="166">
        <v>48</v>
      </c>
      <c r="H59" s="64" t="s">
        <v>14</v>
      </c>
      <c r="I59" s="397"/>
      <c r="J59" s="395">
        <v>12.3</v>
      </c>
      <c r="K59" s="387">
        <f t="shared" si="0"/>
        <v>0</v>
      </c>
      <c r="L59" s="387">
        <f t="shared" si="1"/>
        <v>590.4000000000001</v>
      </c>
    </row>
    <row r="60" spans="1:12" s="1" customFormat="1" ht="12.75" customHeight="1">
      <c r="A60" s="366">
        <v>32</v>
      </c>
      <c r="B60" s="137"/>
      <c r="C60" s="394" t="s">
        <v>173</v>
      </c>
      <c r="D60" s="64" t="s">
        <v>15</v>
      </c>
      <c r="E60" s="3" t="s">
        <v>460</v>
      </c>
      <c r="F60" s="64"/>
      <c r="G60" s="123">
        <v>48</v>
      </c>
      <c r="H60" s="64" t="s">
        <v>14</v>
      </c>
      <c r="I60" s="10">
        <v>18.9</v>
      </c>
      <c r="J60" s="395"/>
      <c r="K60" s="387">
        <f t="shared" si="0"/>
        <v>907.1999999999999</v>
      </c>
      <c r="L60" s="387">
        <f t="shared" si="1"/>
        <v>0</v>
      </c>
    </row>
    <row r="61" spans="1:21" ht="12.75">
      <c r="A61" s="366">
        <v>33</v>
      </c>
      <c r="B61" s="393" t="s">
        <v>227</v>
      </c>
      <c r="C61" s="394" t="s">
        <v>207</v>
      </c>
      <c r="D61" s="394"/>
      <c r="E61" s="123"/>
      <c r="F61" s="394"/>
      <c r="G61" s="123">
        <v>15</v>
      </c>
      <c r="H61" s="394" t="s">
        <v>14</v>
      </c>
      <c r="I61" s="396"/>
      <c r="J61" s="396">
        <v>10</v>
      </c>
      <c r="K61" s="387">
        <f t="shared" si="0"/>
        <v>0</v>
      </c>
      <c r="L61" s="387">
        <f t="shared" si="1"/>
        <v>150</v>
      </c>
      <c r="M61" s="25"/>
      <c r="N61" s="25"/>
      <c r="O61" s="27"/>
      <c r="P61" s="27"/>
      <c r="Q61" s="27"/>
      <c r="R61" s="27"/>
      <c r="S61" s="27"/>
      <c r="T61" s="27"/>
      <c r="U61" s="87"/>
    </row>
    <row r="62" spans="1:21" ht="12.75">
      <c r="A62" s="366">
        <v>34</v>
      </c>
      <c r="B62" s="393"/>
      <c r="C62" s="394" t="s">
        <v>41</v>
      </c>
      <c r="D62" s="394" t="s">
        <v>43</v>
      </c>
      <c r="E62" s="123"/>
      <c r="F62" s="394"/>
      <c r="G62" s="123">
        <v>15</v>
      </c>
      <c r="H62" s="394" t="s">
        <v>14</v>
      </c>
      <c r="I62" s="10">
        <v>30.2</v>
      </c>
      <c r="J62" s="395"/>
      <c r="K62" s="387">
        <f t="shared" si="0"/>
        <v>453</v>
      </c>
      <c r="L62" s="387">
        <f t="shared" si="1"/>
        <v>0</v>
      </c>
      <c r="N62" s="25"/>
      <c r="O62" s="27"/>
      <c r="P62" s="27"/>
      <c r="Q62" s="27"/>
      <c r="R62" s="27"/>
      <c r="S62" s="27"/>
      <c r="T62" s="27"/>
      <c r="U62" s="87"/>
    </row>
    <row r="63" spans="1:21" s="1" customFormat="1" ht="12.75">
      <c r="A63" s="363"/>
      <c r="B63" s="393"/>
      <c r="C63" s="394"/>
      <c r="D63" s="64"/>
      <c r="E63" s="64"/>
      <c r="F63" s="64"/>
      <c r="G63" s="123"/>
      <c r="H63" s="64"/>
      <c r="I63" s="397"/>
      <c r="J63" s="395"/>
      <c r="K63" s="387">
        <f t="shared" si="0"/>
        <v>0</v>
      </c>
      <c r="L63" s="387">
        <f t="shared" si="1"/>
        <v>0</v>
      </c>
      <c r="M63" s="3"/>
      <c r="N63" s="3"/>
      <c r="U63" s="189"/>
    </row>
    <row r="64" spans="1:21" s="1" customFormat="1" ht="12.75">
      <c r="A64" s="363"/>
      <c r="B64" s="393"/>
      <c r="C64" s="402" t="s">
        <v>503</v>
      </c>
      <c r="D64" s="64"/>
      <c r="E64" s="64"/>
      <c r="F64" s="64"/>
      <c r="G64" s="123"/>
      <c r="H64" s="64"/>
      <c r="I64" s="397"/>
      <c r="J64" s="395"/>
      <c r="K64" s="387">
        <f t="shared" si="0"/>
        <v>0</v>
      </c>
      <c r="L64" s="387">
        <f t="shared" si="1"/>
        <v>0</v>
      </c>
      <c r="M64" s="3"/>
      <c r="N64" s="3"/>
      <c r="U64" s="189"/>
    </row>
    <row r="65" spans="1:21" s="1" customFormat="1" ht="12.75">
      <c r="A65" s="363"/>
      <c r="B65" s="393"/>
      <c r="C65" s="394"/>
      <c r="D65" s="64"/>
      <c r="E65" s="64"/>
      <c r="F65" s="64"/>
      <c r="G65" s="123"/>
      <c r="H65" s="64"/>
      <c r="I65" s="397"/>
      <c r="J65" s="395"/>
      <c r="K65" s="387">
        <f t="shared" si="0"/>
        <v>0</v>
      </c>
      <c r="L65" s="387">
        <f t="shared" si="1"/>
        <v>0</v>
      </c>
      <c r="M65" s="3"/>
      <c r="N65" s="3"/>
      <c r="U65" s="189"/>
    </row>
    <row r="66" spans="1:12" s="1" customFormat="1" ht="12.75" customHeight="1">
      <c r="A66" s="366">
        <v>35</v>
      </c>
      <c r="B66" s="393" t="s">
        <v>223</v>
      </c>
      <c r="C66" s="394" t="s">
        <v>207</v>
      </c>
      <c r="D66" s="64"/>
      <c r="E66" s="64"/>
      <c r="F66" s="64"/>
      <c r="G66" s="166">
        <v>60</v>
      </c>
      <c r="H66" s="64" t="s">
        <v>14</v>
      </c>
      <c r="I66" s="397"/>
      <c r="J66" s="395">
        <v>12.3</v>
      </c>
      <c r="K66" s="387">
        <f t="shared" si="0"/>
        <v>0</v>
      </c>
      <c r="L66" s="387">
        <f aca="true" t="shared" si="2" ref="L66:L127">G66*J66</f>
        <v>738</v>
      </c>
    </row>
    <row r="67" spans="1:12" s="1" customFormat="1" ht="12.75" customHeight="1">
      <c r="A67" s="366">
        <v>36</v>
      </c>
      <c r="B67" s="137"/>
      <c r="C67" s="394" t="s">
        <v>87</v>
      </c>
      <c r="D67" s="394" t="s">
        <v>349</v>
      </c>
      <c r="E67" s="3" t="s">
        <v>460</v>
      </c>
      <c r="F67" s="64"/>
      <c r="G67" s="123">
        <v>60</v>
      </c>
      <c r="H67" s="64" t="s">
        <v>14</v>
      </c>
      <c r="I67" s="10">
        <v>27.7</v>
      </c>
      <c r="J67" s="395"/>
      <c r="K67" s="387">
        <f aca="true" t="shared" si="3" ref="K67:K127">G67*I67</f>
        <v>1662</v>
      </c>
      <c r="L67" s="387">
        <f t="shared" si="2"/>
        <v>0</v>
      </c>
    </row>
    <row r="68" spans="1:21" ht="12.75">
      <c r="A68" s="366">
        <v>37</v>
      </c>
      <c r="B68" s="393" t="s">
        <v>227</v>
      </c>
      <c r="C68" s="394" t="s">
        <v>207</v>
      </c>
      <c r="D68" s="394"/>
      <c r="E68" s="123"/>
      <c r="F68" s="394"/>
      <c r="G68" s="123">
        <v>15</v>
      </c>
      <c r="H68" s="394" t="s">
        <v>14</v>
      </c>
      <c r="I68" s="396"/>
      <c r="J68" s="396">
        <v>10</v>
      </c>
      <c r="K68" s="387">
        <f t="shared" si="3"/>
        <v>0</v>
      </c>
      <c r="L68" s="387">
        <f t="shared" si="2"/>
        <v>150</v>
      </c>
      <c r="M68" s="25"/>
      <c r="N68" s="25"/>
      <c r="O68" s="27"/>
      <c r="P68" s="27"/>
      <c r="Q68" s="27"/>
      <c r="R68" s="27"/>
      <c r="S68" s="27"/>
      <c r="T68" s="27"/>
      <c r="U68" s="87"/>
    </row>
    <row r="69" spans="1:21" ht="12.75">
      <c r="A69" s="366">
        <v>38</v>
      </c>
      <c r="B69" s="393"/>
      <c r="C69" s="394" t="s">
        <v>41</v>
      </c>
      <c r="D69" s="394" t="s">
        <v>43</v>
      </c>
      <c r="E69" s="123"/>
      <c r="F69" s="394"/>
      <c r="G69" s="123">
        <v>15</v>
      </c>
      <c r="H69" s="394" t="s">
        <v>14</v>
      </c>
      <c r="I69" s="10">
        <v>30.2</v>
      </c>
      <c r="J69" s="395"/>
      <c r="K69" s="387">
        <f t="shared" si="3"/>
        <v>453</v>
      </c>
      <c r="L69" s="387">
        <f t="shared" si="2"/>
        <v>0</v>
      </c>
      <c r="N69" s="25"/>
      <c r="O69" s="27"/>
      <c r="P69" s="27"/>
      <c r="Q69" s="27"/>
      <c r="R69" s="27"/>
      <c r="S69" s="27"/>
      <c r="T69" s="27"/>
      <c r="U69" s="87"/>
    </row>
    <row r="70" spans="1:13" ht="12.75" customHeight="1">
      <c r="A70" s="362"/>
      <c r="B70" s="137"/>
      <c r="C70" s="96"/>
      <c r="D70" s="96"/>
      <c r="E70" s="96"/>
      <c r="F70" s="97"/>
      <c r="G70" s="98"/>
      <c r="H70" s="96"/>
      <c r="I70" s="99"/>
      <c r="J70" s="99"/>
      <c r="K70" s="387">
        <f t="shared" si="3"/>
        <v>0</v>
      </c>
      <c r="L70" s="387">
        <f t="shared" si="2"/>
        <v>0</v>
      </c>
      <c r="M70" s="100"/>
    </row>
    <row r="71" spans="1:12" s="1" customFormat="1" ht="12.75" customHeight="1">
      <c r="A71" s="362"/>
      <c r="B71" s="137"/>
      <c r="C71" s="403"/>
      <c r="D71" s="404"/>
      <c r="E71" s="404"/>
      <c r="F71" s="405"/>
      <c r="G71" s="96"/>
      <c r="H71" s="387"/>
      <c r="I71" s="395"/>
      <c r="J71" s="395"/>
      <c r="K71" s="387">
        <f t="shared" si="3"/>
        <v>0</v>
      </c>
      <c r="L71" s="387">
        <f t="shared" si="2"/>
        <v>0</v>
      </c>
    </row>
    <row r="72" spans="1:12" s="1" customFormat="1" ht="12.75" customHeight="1">
      <c r="A72" s="362"/>
      <c r="B72" s="137"/>
      <c r="C72" s="403" t="s">
        <v>175</v>
      </c>
      <c r="D72" s="404"/>
      <c r="E72" s="404"/>
      <c r="F72" s="405"/>
      <c r="G72" s="96"/>
      <c r="H72" s="387"/>
      <c r="I72" s="395"/>
      <c r="J72" s="395"/>
      <c r="K72" s="387">
        <f t="shared" si="3"/>
        <v>0</v>
      </c>
      <c r="L72" s="387">
        <f t="shared" si="2"/>
        <v>0</v>
      </c>
    </row>
    <row r="73" spans="1:14" s="1" customFormat="1" ht="12.75">
      <c r="A73" s="362"/>
      <c r="B73" s="137"/>
      <c r="C73" s="394"/>
      <c r="D73" s="64"/>
      <c r="E73" s="65"/>
      <c r="F73" s="64"/>
      <c r="G73" s="123"/>
      <c r="H73" s="64"/>
      <c r="I73" s="395"/>
      <c r="J73" s="395"/>
      <c r="K73" s="387">
        <f t="shared" si="3"/>
        <v>0</v>
      </c>
      <c r="L73" s="387">
        <f t="shared" si="2"/>
        <v>0</v>
      </c>
      <c r="M73" s="3"/>
      <c r="N73" s="3"/>
    </row>
    <row r="74" spans="1:14" s="1" customFormat="1" ht="12.75">
      <c r="A74" s="362">
        <v>39</v>
      </c>
      <c r="B74" s="393" t="s">
        <v>225</v>
      </c>
      <c r="C74" s="394" t="s">
        <v>207</v>
      </c>
      <c r="D74" s="64"/>
      <c r="E74" s="64"/>
      <c r="F74" s="64"/>
      <c r="G74" s="166">
        <v>510</v>
      </c>
      <c r="H74" s="64" t="s">
        <v>14</v>
      </c>
      <c r="I74" s="395"/>
      <c r="J74" s="395">
        <v>12.3</v>
      </c>
      <c r="K74" s="387">
        <f t="shared" si="3"/>
        <v>0</v>
      </c>
      <c r="L74" s="387">
        <f t="shared" si="2"/>
        <v>6273</v>
      </c>
      <c r="M74" s="3"/>
      <c r="N74" s="3"/>
    </row>
    <row r="75" spans="1:14" s="1" customFormat="1" ht="12.75">
      <c r="A75" s="362">
        <v>40</v>
      </c>
      <c r="B75" s="137"/>
      <c r="C75" s="394" t="s">
        <v>176</v>
      </c>
      <c r="D75" s="64" t="s">
        <v>15</v>
      </c>
      <c r="E75" s="3" t="s">
        <v>460</v>
      </c>
      <c r="F75" s="64"/>
      <c r="G75" s="123">
        <v>510</v>
      </c>
      <c r="H75" s="64" t="s">
        <v>14</v>
      </c>
      <c r="I75" s="10">
        <v>29.6</v>
      </c>
      <c r="J75" s="395"/>
      <c r="K75" s="387">
        <f t="shared" si="3"/>
        <v>15096</v>
      </c>
      <c r="L75" s="387">
        <f t="shared" si="2"/>
        <v>0</v>
      </c>
      <c r="M75" s="3"/>
      <c r="N75" s="3"/>
    </row>
    <row r="76" spans="1:14" s="1" customFormat="1" ht="12.75">
      <c r="A76" s="362"/>
      <c r="B76" s="137"/>
      <c r="C76" s="394" t="s">
        <v>357</v>
      </c>
      <c r="D76" s="64"/>
      <c r="E76" s="64"/>
      <c r="F76" s="64"/>
      <c r="G76" s="123"/>
      <c r="H76" s="64"/>
      <c r="I76" s="395"/>
      <c r="J76" s="395"/>
      <c r="K76" s="387">
        <f t="shared" si="3"/>
        <v>0</v>
      </c>
      <c r="L76" s="387">
        <f t="shared" si="2"/>
        <v>0</v>
      </c>
      <c r="M76" s="3"/>
      <c r="N76" s="3"/>
    </row>
    <row r="77" spans="2:21" ht="12.75">
      <c r="B77" s="213"/>
      <c r="C77" s="394"/>
      <c r="D77" s="394"/>
      <c r="E77" s="123"/>
      <c r="F77" s="394"/>
      <c r="G77" s="123"/>
      <c r="H77" s="394"/>
      <c r="I77" s="395"/>
      <c r="J77" s="395"/>
      <c r="K77" s="387">
        <f t="shared" si="3"/>
        <v>0</v>
      </c>
      <c r="L77" s="387">
        <f t="shared" si="2"/>
        <v>0</v>
      </c>
      <c r="M77" s="25"/>
      <c r="N77" s="25"/>
      <c r="O77" s="27"/>
      <c r="P77" s="88"/>
      <c r="Q77" s="27"/>
      <c r="R77" s="27"/>
      <c r="S77" s="27"/>
      <c r="T77" s="27"/>
      <c r="U77" s="87"/>
    </row>
    <row r="78" spans="2:21" ht="12.75">
      <c r="B78" s="213"/>
      <c r="C78" s="392" t="s">
        <v>69</v>
      </c>
      <c r="D78" s="394"/>
      <c r="E78" s="394"/>
      <c r="F78" s="100"/>
      <c r="G78" s="406"/>
      <c r="H78" s="394"/>
      <c r="I78" s="395"/>
      <c r="J78" s="395"/>
      <c r="K78" s="387">
        <f t="shared" si="3"/>
        <v>0</v>
      </c>
      <c r="L78" s="387">
        <f t="shared" si="2"/>
        <v>0</v>
      </c>
      <c r="M78" s="25"/>
      <c r="N78" s="25"/>
      <c r="O78" s="25"/>
      <c r="P78" s="25"/>
      <c r="Q78" s="13"/>
      <c r="R78" s="25"/>
      <c r="S78" s="13"/>
      <c r="T78" s="25"/>
      <c r="U78" s="42"/>
    </row>
    <row r="79" spans="2:21" ht="12.75">
      <c r="B79" s="213"/>
      <c r="C79" s="394"/>
      <c r="D79" s="394"/>
      <c r="E79" s="394"/>
      <c r="F79" s="100"/>
      <c r="G79" s="406"/>
      <c r="H79" s="394"/>
      <c r="I79" s="395"/>
      <c r="J79" s="395"/>
      <c r="K79" s="387">
        <f t="shared" si="3"/>
        <v>0</v>
      </c>
      <c r="L79" s="387">
        <f t="shared" si="2"/>
        <v>0</v>
      </c>
      <c r="M79" s="25"/>
      <c r="N79" s="25"/>
      <c r="O79" s="25"/>
      <c r="P79" s="25"/>
      <c r="Q79" s="13"/>
      <c r="R79" s="25"/>
      <c r="S79" s="13"/>
      <c r="T79" s="25"/>
      <c r="U79" s="42"/>
    </row>
    <row r="80" spans="1:21" ht="12.75">
      <c r="A80" s="366">
        <v>41</v>
      </c>
      <c r="B80" s="393" t="s">
        <v>228</v>
      </c>
      <c r="C80" s="394" t="s">
        <v>207</v>
      </c>
      <c r="D80" s="394"/>
      <c r="E80" s="394"/>
      <c r="F80" s="394"/>
      <c r="G80" s="123">
        <v>27</v>
      </c>
      <c r="H80" s="64" t="s">
        <v>14</v>
      </c>
      <c r="I80" s="396"/>
      <c r="J80" s="396">
        <v>27.3</v>
      </c>
      <c r="K80" s="387">
        <f t="shared" si="3"/>
        <v>0</v>
      </c>
      <c r="L80" s="387">
        <f t="shared" si="2"/>
        <v>737.1</v>
      </c>
      <c r="M80" s="25"/>
      <c r="N80" s="25"/>
      <c r="O80" s="25"/>
      <c r="P80" s="25"/>
      <c r="Q80" s="13"/>
      <c r="R80" s="25"/>
      <c r="S80" s="13"/>
      <c r="T80" s="25"/>
      <c r="U80" s="42"/>
    </row>
    <row r="81" spans="1:18" s="4" customFormat="1" ht="12.75">
      <c r="A81" s="366">
        <v>42</v>
      </c>
      <c r="B81" s="393"/>
      <c r="C81" s="394" t="s">
        <v>70</v>
      </c>
      <c r="D81" s="64" t="s">
        <v>107</v>
      </c>
      <c r="E81" s="64" t="s">
        <v>108</v>
      </c>
      <c r="F81" s="64"/>
      <c r="G81" s="123">
        <v>27</v>
      </c>
      <c r="H81" s="64" t="s">
        <v>14</v>
      </c>
      <c r="I81" s="395">
        <v>118.6</v>
      </c>
      <c r="J81" s="395"/>
      <c r="K81" s="387">
        <f t="shared" si="3"/>
        <v>3202.2</v>
      </c>
      <c r="L81" s="387">
        <f t="shared" si="2"/>
        <v>0</v>
      </c>
      <c r="N81" s="56"/>
      <c r="Q81" s="24"/>
      <c r="R81" s="24"/>
    </row>
    <row r="82" spans="1:18" s="4" customFormat="1" ht="12.75">
      <c r="A82" s="366">
        <v>43</v>
      </c>
      <c r="B82" s="393" t="s">
        <v>310</v>
      </c>
      <c r="C82" s="394" t="s">
        <v>207</v>
      </c>
      <c r="D82" s="64"/>
      <c r="E82" s="64"/>
      <c r="F82" s="64"/>
      <c r="G82" s="123">
        <v>60</v>
      </c>
      <c r="H82" s="64" t="s">
        <v>14</v>
      </c>
      <c r="I82" s="396"/>
      <c r="J82" s="396">
        <v>18.7</v>
      </c>
      <c r="K82" s="387">
        <f t="shared" si="3"/>
        <v>0</v>
      </c>
      <c r="L82" s="387">
        <f t="shared" si="2"/>
        <v>1122</v>
      </c>
      <c r="N82" s="56"/>
      <c r="Q82" s="24"/>
      <c r="R82" s="24"/>
    </row>
    <row r="83" spans="1:21" s="1" customFormat="1" ht="12.75">
      <c r="A83" s="366">
        <v>44</v>
      </c>
      <c r="B83" s="213"/>
      <c r="C83" s="394" t="s">
        <v>70</v>
      </c>
      <c r="D83" s="64" t="s">
        <v>119</v>
      </c>
      <c r="E83" s="64" t="s">
        <v>358</v>
      </c>
      <c r="F83" s="64"/>
      <c r="G83" s="123">
        <v>60</v>
      </c>
      <c r="H83" s="64" t="s">
        <v>14</v>
      </c>
      <c r="I83" s="395">
        <v>10.3</v>
      </c>
      <c r="J83" s="395"/>
      <c r="K83" s="387">
        <f t="shared" si="3"/>
        <v>618</v>
      </c>
      <c r="L83" s="387">
        <f t="shared" si="2"/>
        <v>0</v>
      </c>
      <c r="M83" s="3"/>
      <c r="N83" s="3"/>
      <c r="O83" s="3"/>
      <c r="P83" s="3"/>
      <c r="Q83" s="4"/>
      <c r="R83" s="3"/>
      <c r="S83" s="4"/>
      <c r="T83" s="3"/>
      <c r="U83" s="5"/>
    </row>
    <row r="84" spans="1:18" s="4" customFormat="1" ht="12.75">
      <c r="A84" s="366">
        <v>45</v>
      </c>
      <c r="B84" s="393" t="s">
        <v>310</v>
      </c>
      <c r="C84" s="394" t="s">
        <v>207</v>
      </c>
      <c r="D84" s="64"/>
      <c r="E84" s="64"/>
      <c r="F84" s="64"/>
      <c r="G84" s="123">
        <v>490</v>
      </c>
      <c r="H84" s="64" t="s">
        <v>14</v>
      </c>
      <c r="I84" s="396"/>
      <c r="J84" s="396">
        <v>17.9</v>
      </c>
      <c r="K84" s="387">
        <f t="shared" si="3"/>
        <v>0</v>
      </c>
      <c r="L84" s="387">
        <f t="shared" si="2"/>
        <v>8771</v>
      </c>
      <c r="N84" s="56"/>
      <c r="Q84" s="24"/>
      <c r="R84" s="24"/>
    </row>
    <row r="85" spans="1:21" s="1" customFormat="1" ht="12.75">
      <c r="A85" s="366">
        <v>46</v>
      </c>
      <c r="B85" s="213"/>
      <c r="C85" s="394" t="s">
        <v>70</v>
      </c>
      <c r="D85" s="64" t="s">
        <v>362</v>
      </c>
      <c r="E85" s="64" t="s">
        <v>363</v>
      </c>
      <c r="F85" s="64"/>
      <c r="G85" s="123">
        <v>490</v>
      </c>
      <c r="H85" s="64" t="s">
        <v>14</v>
      </c>
      <c r="I85" s="395">
        <v>8.9</v>
      </c>
      <c r="J85" s="395"/>
      <c r="K85" s="387">
        <f t="shared" si="3"/>
        <v>4361</v>
      </c>
      <c r="L85" s="387">
        <f t="shared" si="2"/>
        <v>0</v>
      </c>
      <c r="M85" s="3"/>
      <c r="N85" s="3"/>
      <c r="O85" s="3"/>
      <c r="P85" s="3"/>
      <c r="Q85" s="4"/>
      <c r="R85" s="3"/>
      <c r="S85" s="4"/>
      <c r="T85" s="3"/>
      <c r="U85" s="5"/>
    </row>
    <row r="86" spans="1:18" s="4" customFormat="1" ht="12.75">
      <c r="A86" s="366">
        <v>47</v>
      </c>
      <c r="B86" s="393" t="s">
        <v>310</v>
      </c>
      <c r="C86" s="394" t="s">
        <v>207</v>
      </c>
      <c r="D86" s="64"/>
      <c r="E86" s="64"/>
      <c r="F86" s="64"/>
      <c r="G86" s="123">
        <v>28</v>
      </c>
      <c r="H86" s="64" t="s">
        <v>14</v>
      </c>
      <c r="I86" s="396"/>
      <c r="J86" s="396">
        <v>36.6</v>
      </c>
      <c r="K86" s="387">
        <f t="shared" si="3"/>
        <v>0</v>
      </c>
      <c r="L86" s="387">
        <f t="shared" si="2"/>
        <v>1024.8</v>
      </c>
      <c r="N86" s="56"/>
      <c r="Q86" s="24"/>
      <c r="R86" s="24"/>
    </row>
    <row r="87" spans="1:21" s="1" customFormat="1" ht="12.75">
      <c r="A87" s="366">
        <v>48</v>
      </c>
      <c r="B87" s="213"/>
      <c r="C87" s="394" t="s">
        <v>365</v>
      </c>
      <c r="D87" s="64" t="s">
        <v>364</v>
      </c>
      <c r="E87" s="64" t="s">
        <v>367</v>
      </c>
      <c r="F87" s="64"/>
      <c r="G87" s="123">
        <v>28</v>
      </c>
      <c r="H87" s="64" t="s">
        <v>14</v>
      </c>
      <c r="I87" s="395">
        <v>13.6</v>
      </c>
      <c r="J87" s="395"/>
      <c r="K87" s="387">
        <f t="shared" si="3"/>
        <v>380.8</v>
      </c>
      <c r="L87" s="387">
        <f t="shared" si="2"/>
        <v>0</v>
      </c>
      <c r="M87" s="3"/>
      <c r="N87" s="3"/>
      <c r="O87" s="3"/>
      <c r="P87" s="3"/>
      <c r="Q87" s="4"/>
      <c r="R87" s="3"/>
      <c r="S87" s="4"/>
      <c r="T87" s="3"/>
      <c r="U87" s="5"/>
    </row>
    <row r="88" spans="1:18" s="4" customFormat="1" ht="12.75">
      <c r="A88" s="366">
        <v>49</v>
      </c>
      <c r="B88" s="393" t="s">
        <v>310</v>
      </c>
      <c r="C88" s="394" t="s">
        <v>207</v>
      </c>
      <c r="D88" s="64"/>
      <c r="E88" s="64"/>
      <c r="F88" s="64"/>
      <c r="G88" s="123">
        <v>16</v>
      </c>
      <c r="H88" s="64" t="s">
        <v>14</v>
      </c>
      <c r="I88" s="396"/>
      <c r="J88" s="396">
        <v>36.9</v>
      </c>
      <c r="K88" s="387">
        <f t="shared" si="3"/>
        <v>0</v>
      </c>
      <c r="L88" s="387">
        <f t="shared" si="2"/>
        <v>590.4</v>
      </c>
      <c r="N88" s="56"/>
      <c r="Q88" s="24"/>
      <c r="R88" s="24"/>
    </row>
    <row r="89" spans="1:21" s="1" customFormat="1" ht="12.75">
      <c r="A89" s="366">
        <v>50</v>
      </c>
      <c r="B89" s="213"/>
      <c r="C89" s="394" t="s">
        <v>365</v>
      </c>
      <c r="D89" s="64" t="s">
        <v>364</v>
      </c>
      <c r="E89" s="64" t="s">
        <v>366</v>
      </c>
      <c r="F89" s="64"/>
      <c r="G89" s="123">
        <v>16</v>
      </c>
      <c r="H89" s="64" t="s">
        <v>14</v>
      </c>
      <c r="I89" s="395">
        <v>16.3</v>
      </c>
      <c r="J89" s="395"/>
      <c r="K89" s="387">
        <f t="shared" si="3"/>
        <v>260.8</v>
      </c>
      <c r="L89" s="387">
        <f t="shared" si="2"/>
        <v>0</v>
      </c>
      <c r="M89" s="3"/>
      <c r="N89" s="3"/>
      <c r="O89" s="3"/>
      <c r="P89" s="3"/>
      <c r="Q89" s="4"/>
      <c r="R89" s="3"/>
      <c r="S89" s="4"/>
      <c r="T89" s="3"/>
      <c r="U89" s="5"/>
    </row>
    <row r="90" spans="1:21" s="1" customFormat="1" ht="12.75">
      <c r="A90" s="362"/>
      <c r="B90" s="213"/>
      <c r="C90" s="394"/>
      <c r="D90" s="64"/>
      <c r="E90" s="64"/>
      <c r="F90" s="64"/>
      <c r="G90" s="123"/>
      <c r="H90" s="64"/>
      <c r="I90" s="395"/>
      <c r="J90" s="395"/>
      <c r="K90" s="387">
        <f t="shared" si="3"/>
        <v>0</v>
      </c>
      <c r="L90" s="387">
        <f t="shared" si="2"/>
        <v>0</v>
      </c>
      <c r="M90" s="3"/>
      <c r="N90" s="3"/>
      <c r="O90" s="3"/>
      <c r="P90" s="3"/>
      <c r="Q90" s="4"/>
      <c r="R90" s="3"/>
      <c r="S90" s="4"/>
      <c r="T90" s="3"/>
      <c r="U90" s="5"/>
    </row>
    <row r="91" spans="2:21" ht="12.75">
      <c r="B91" s="213"/>
      <c r="C91" s="407" t="s">
        <v>72</v>
      </c>
      <c r="D91" s="407"/>
      <c r="E91" s="407"/>
      <c r="F91" s="407"/>
      <c r="G91" s="407"/>
      <c r="H91" s="407"/>
      <c r="I91" s="395"/>
      <c r="J91" s="395"/>
      <c r="K91" s="387">
        <f t="shared" si="3"/>
        <v>0</v>
      </c>
      <c r="L91" s="387">
        <f t="shared" si="2"/>
        <v>0</v>
      </c>
      <c r="M91" s="36"/>
      <c r="N91" s="25"/>
      <c r="O91" s="25"/>
      <c r="P91" s="25"/>
      <c r="Q91" s="13"/>
      <c r="R91" s="25"/>
      <c r="S91" s="13"/>
      <c r="T91" s="25"/>
      <c r="U91" s="42"/>
    </row>
    <row r="92" spans="2:21" ht="12.75">
      <c r="B92" s="213"/>
      <c r="C92" s="407" t="s">
        <v>73</v>
      </c>
      <c r="D92" s="407"/>
      <c r="E92" s="407"/>
      <c r="F92" s="407"/>
      <c r="G92" s="407"/>
      <c r="H92" s="407"/>
      <c r="I92" s="395"/>
      <c r="J92" s="395"/>
      <c r="K92" s="387">
        <f t="shared" si="3"/>
        <v>0</v>
      </c>
      <c r="L92" s="387">
        <f t="shared" si="2"/>
        <v>0</v>
      </c>
      <c r="M92" s="36"/>
      <c r="N92" s="25"/>
      <c r="O92" s="25"/>
      <c r="P92" s="25"/>
      <c r="Q92" s="13"/>
      <c r="R92" s="25"/>
      <c r="S92" s="13"/>
      <c r="T92" s="25"/>
      <c r="U92" s="42"/>
    </row>
    <row r="93" spans="2:21" ht="12.75">
      <c r="B93" s="213"/>
      <c r="C93" s="407" t="s">
        <v>74</v>
      </c>
      <c r="D93" s="407"/>
      <c r="E93" s="407"/>
      <c r="F93" s="407"/>
      <c r="G93" s="407"/>
      <c r="H93" s="407"/>
      <c r="I93" s="395"/>
      <c r="J93" s="395"/>
      <c r="K93" s="387">
        <f t="shared" si="3"/>
        <v>0</v>
      </c>
      <c r="L93" s="387">
        <f t="shared" si="2"/>
        <v>0</v>
      </c>
      <c r="M93" s="36"/>
      <c r="N93" s="25"/>
      <c r="O93" s="25"/>
      <c r="P93" s="25"/>
      <c r="Q93" s="13"/>
      <c r="R93" s="25"/>
      <c r="S93" s="13"/>
      <c r="T93" s="25"/>
      <c r="U93" s="42"/>
    </row>
    <row r="94" spans="2:21" ht="12.75">
      <c r="B94" s="213"/>
      <c r="C94" s="408"/>
      <c r="D94" s="409"/>
      <c r="E94" s="407"/>
      <c r="F94" s="408"/>
      <c r="G94" s="407"/>
      <c r="H94" s="409"/>
      <c r="I94" s="395"/>
      <c r="J94" s="395"/>
      <c r="K94" s="387">
        <f t="shared" si="3"/>
        <v>0</v>
      </c>
      <c r="L94" s="387">
        <f t="shared" si="2"/>
        <v>0</v>
      </c>
      <c r="M94" s="36"/>
      <c r="N94" s="25"/>
      <c r="O94" s="25"/>
      <c r="P94" s="25"/>
      <c r="Q94" s="13"/>
      <c r="R94" s="25"/>
      <c r="S94" s="13"/>
      <c r="T94" s="25"/>
      <c r="U94" s="42"/>
    </row>
    <row r="95" spans="1:21" ht="12.75">
      <c r="A95" s="366">
        <v>51</v>
      </c>
      <c r="B95" s="393" t="s">
        <v>311</v>
      </c>
      <c r="C95" s="394" t="s">
        <v>207</v>
      </c>
      <c r="D95" s="394"/>
      <c r="E95" s="394"/>
      <c r="F95" s="394"/>
      <c r="G95" s="166">
        <v>16</v>
      </c>
      <c r="H95" s="394" t="s">
        <v>14</v>
      </c>
      <c r="I95" s="396"/>
      <c r="J95" s="396">
        <v>126</v>
      </c>
      <c r="K95" s="387">
        <f t="shared" si="3"/>
        <v>0</v>
      </c>
      <c r="L95" s="387">
        <f t="shared" si="2"/>
        <v>2016</v>
      </c>
      <c r="M95" s="36"/>
      <c r="N95" s="25"/>
      <c r="O95" s="25"/>
      <c r="P95" s="25"/>
      <c r="Q95" s="13"/>
      <c r="R95" s="25"/>
      <c r="S95" s="13"/>
      <c r="T95" s="25"/>
      <c r="U95" s="42"/>
    </row>
    <row r="96" spans="1:21" ht="12.75">
      <c r="A96" s="366">
        <v>52</v>
      </c>
      <c r="B96" s="410"/>
      <c r="C96" s="408" t="s">
        <v>109</v>
      </c>
      <c r="D96" s="409" t="s">
        <v>359</v>
      </c>
      <c r="E96" s="407" t="s">
        <v>27</v>
      </c>
      <c r="F96" s="408"/>
      <c r="G96" s="407">
        <v>16</v>
      </c>
      <c r="H96" s="409" t="s">
        <v>14</v>
      </c>
      <c r="I96" s="395">
        <v>323.3</v>
      </c>
      <c r="J96" s="395"/>
      <c r="K96" s="387">
        <f t="shared" si="3"/>
        <v>5172.8</v>
      </c>
      <c r="L96" s="387">
        <f t="shared" si="2"/>
        <v>0</v>
      </c>
      <c r="M96" s="34"/>
      <c r="N96" s="25"/>
      <c r="O96" s="25"/>
      <c r="P96" s="25"/>
      <c r="Q96" s="13"/>
      <c r="R96" s="25"/>
      <c r="S96" s="13"/>
      <c r="T96" s="25"/>
      <c r="U96" s="42"/>
    </row>
    <row r="97" spans="1:21" ht="12.75">
      <c r="A97" s="366">
        <v>53</v>
      </c>
      <c r="B97" s="393" t="s">
        <v>311</v>
      </c>
      <c r="C97" s="394" t="s">
        <v>207</v>
      </c>
      <c r="D97" s="394"/>
      <c r="E97" s="394"/>
      <c r="F97" s="394"/>
      <c r="G97" s="166">
        <v>8</v>
      </c>
      <c r="H97" s="394" t="s">
        <v>14</v>
      </c>
      <c r="I97" s="396"/>
      <c r="J97" s="395">
        <v>25.2</v>
      </c>
      <c r="K97" s="387">
        <f t="shared" si="3"/>
        <v>0</v>
      </c>
      <c r="L97" s="387">
        <f t="shared" si="2"/>
        <v>201.6</v>
      </c>
      <c r="M97" s="36"/>
      <c r="N97" s="25"/>
      <c r="O97" s="25"/>
      <c r="P97" s="25"/>
      <c r="Q97" s="13"/>
      <c r="R97" s="25"/>
      <c r="S97" s="13"/>
      <c r="T97" s="25"/>
      <c r="U97" s="42"/>
    </row>
    <row r="98" spans="1:21" ht="12.75">
      <c r="A98" s="366">
        <v>54</v>
      </c>
      <c r="B98" s="410"/>
      <c r="C98" s="214" t="s">
        <v>360</v>
      </c>
      <c r="D98" s="409"/>
      <c r="E98" s="407" t="s">
        <v>27</v>
      </c>
      <c r="F98" s="408"/>
      <c r="G98" s="407">
        <v>8</v>
      </c>
      <c r="H98" s="409" t="s">
        <v>14</v>
      </c>
      <c r="I98" s="395">
        <v>112.8</v>
      </c>
      <c r="J98" s="395"/>
      <c r="K98" s="387">
        <f t="shared" si="3"/>
        <v>902.4</v>
      </c>
      <c r="L98" s="387">
        <f t="shared" si="2"/>
        <v>0</v>
      </c>
      <c r="M98" s="34"/>
      <c r="N98" s="25"/>
      <c r="O98" s="25"/>
      <c r="P98" s="25"/>
      <c r="Q98" s="13"/>
      <c r="R98" s="25"/>
      <c r="S98" s="13"/>
      <c r="T98" s="25"/>
      <c r="U98" s="42"/>
    </row>
    <row r="99" spans="2:21" ht="12.75">
      <c r="B99" s="410"/>
      <c r="C99" s="408"/>
      <c r="D99" s="409"/>
      <c r="E99" s="407"/>
      <c r="F99" s="408"/>
      <c r="G99" s="407"/>
      <c r="H99" s="409"/>
      <c r="I99" s="395"/>
      <c r="J99" s="395"/>
      <c r="K99" s="387">
        <f t="shared" si="3"/>
        <v>0</v>
      </c>
      <c r="L99" s="387">
        <f t="shared" si="2"/>
        <v>0</v>
      </c>
      <c r="M99" s="34"/>
      <c r="N99" s="25"/>
      <c r="O99" s="25"/>
      <c r="P99" s="25"/>
      <c r="Q99" s="13"/>
      <c r="R99" s="25"/>
      <c r="S99" s="13"/>
      <c r="T99" s="25"/>
      <c r="U99" s="42"/>
    </row>
    <row r="100" spans="2:21" ht="14.25" customHeight="1">
      <c r="B100" s="213"/>
      <c r="C100" s="394" t="s">
        <v>83</v>
      </c>
      <c r="D100" s="123"/>
      <c r="E100" s="123"/>
      <c r="F100" s="123"/>
      <c r="G100" s="406"/>
      <c r="H100" s="394"/>
      <c r="I100" s="395"/>
      <c r="J100" s="395"/>
      <c r="K100" s="387">
        <f t="shared" si="3"/>
        <v>0</v>
      </c>
      <c r="L100" s="387">
        <f t="shared" si="2"/>
        <v>0</v>
      </c>
      <c r="M100" s="25"/>
      <c r="N100" s="25"/>
      <c r="O100" s="25"/>
      <c r="P100" s="25"/>
      <c r="Q100" s="13"/>
      <c r="R100" s="25"/>
      <c r="S100" s="13"/>
      <c r="T100" s="25"/>
      <c r="U100" s="42"/>
    </row>
    <row r="101" spans="2:21" ht="14.25" customHeight="1">
      <c r="B101" s="213"/>
      <c r="C101" s="394" t="s">
        <v>84</v>
      </c>
      <c r="D101" s="123"/>
      <c r="E101" s="123"/>
      <c r="F101" s="123"/>
      <c r="G101" s="406"/>
      <c r="H101" s="394"/>
      <c r="I101" s="395"/>
      <c r="J101" s="395"/>
      <c r="K101" s="387">
        <f t="shared" si="3"/>
        <v>0</v>
      </c>
      <c r="L101" s="387">
        <f t="shared" si="2"/>
        <v>0</v>
      </c>
      <c r="M101" s="25"/>
      <c r="N101" s="25"/>
      <c r="O101" s="25"/>
      <c r="P101" s="25"/>
      <c r="Q101" s="13"/>
      <c r="R101" s="25"/>
      <c r="S101" s="13"/>
      <c r="T101" s="25"/>
      <c r="U101" s="42"/>
    </row>
    <row r="102" spans="2:21" ht="14.25" customHeight="1">
      <c r="B102" s="213"/>
      <c r="C102" s="394" t="s">
        <v>85</v>
      </c>
      <c r="D102" s="123"/>
      <c r="E102" s="123"/>
      <c r="F102" s="123"/>
      <c r="G102" s="406"/>
      <c r="H102" s="394"/>
      <c r="I102" s="395"/>
      <c r="J102" s="395"/>
      <c r="K102" s="387">
        <f t="shared" si="3"/>
        <v>0</v>
      </c>
      <c r="L102" s="387">
        <f t="shared" si="2"/>
        <v>0</v>
      </c>
      <c r="M102" s="25"/>
      <c r="N102" s="25"/>
      <c r="O102" s="25"/>
      <c r="P102" s="25"/>
      <c r="Q102" s="13"/>
      <c r="R102" s="25"/>
      <c r="S102" s="13"/>
      <c r="T102" s="25"/>
      <c r="U102" s="42"/>
    </row>
    <row r="103" spans="2:21" ht="14.25" customHeight="1">
      <c r="B103" s="213"/>
      <c r="C103" s="394"/>
      <c r="D103" s="123"/>
      <c r="E103" s="123"/>
      <c r="F103" s="123"/>
      <c r="G103" s="406"/>
      <c r="H103" s="394"/>
      <c r="I103" s="395"/>
      <c r="J103" s="395"/>
      <c r="K103" s="387">
        <f t="shared" si="3"/>
        <v>0</v>
      </c>
      <c r="L103" s="387">
        <f t="shared" si="2"/>
        <v>0</v>
      </c>
      <c r="M103" s="25"/>
      <c r="N103" s="25"/>
      <c r="O103" s="25"/>
      <c r="P103" s="25"/>
      <c r="Q103" s="13"/>
      <c r="R103" s="25"/>
      <c r="S103" s="13"/>
      <c r="T103" s="25"/>
      <c r="U103" s="42"/>
    </row>
    <row r="104" spans="1:21" ht="14.25" customHeight="1">
      <c r="A104" s="363">
        <v>55</v>
      </c>
      <c r="B104" s="411">
        <v>210</v>
      </c>
      <c r="C104" s="214" t="s">
        <v>118</v>
      </c>
      <c r="D104" s="412"/>
      <c r="E104" s="65"/>
      <c r="F104" s="64"/>
      <c r="G104" s="413">
        <v>386</v>
      </c>
      <c r="H104" s="414" t="s">
        <v>14</v>
      </c>
      <c r="I104" s="66"/>
      <c r="J104" s="66">
        <v>36</v>
      </c>
      <c r="K104" s="387">
        <f t="shared" si="3"/>
        <v>0</v>
      </c>
      <c r="L104" s="387">
        <f t="shared" si="2"/>
        <v>13896</v>
      </c>
      <c r="M104" s="25"/>
      <c r="N104" s="25"/>
      <c r="O104" s="25"/>
      <c r="P104" s="25"/>
      <c r="Q104" s="13"/>
      <c r="R104" s="25"/>
      <c r="S104" s="13"/>
      <c r="T104" s="25"/>
      <c r="U104" s="42"/>
    </row>
    <row r="105" spans="1:18" ht="14.25" customHeight="1">
      <c r="A105" s="363">
        <v>56</v>
      </c>
      <c r="B105" s="411" t="s">
        <v>182</v>
      </c>
      <c r="C105" s="204" t="s">
        <v>330</v>
      </c>
      <c r="D105" s="204"/>
      <c r="E105" s="123" t="s">
        <v>86</v>
      </c>
      <c r="F105" s="394"/>
      <c r="G105" s="413">
        <v>386</v>
      </c>
      <c r="H105" s="414" t="s">
        <v>14</v>
      </c>
      <c r="I105" s="66">
        <v>82.5</v>
      </c>
      <c r="J105" s="66"/>
      <c r="K105" s="387">
        <f t="shared" si="3"/>
        <v>31845</v>
      </c>
      <c r="L105" s="387">
        <f t="shared" si="2"/>
        <v>0</v>
      </c>
      <c r="M105" s="25"/>
      <c r="N105" s="25"/>
      <c r="O105" s="25"/>
      <c r="P105" s="25"/>
      <c r="Q105" s="25"/>
      <c r="R105" s="42"/>
    </row>
    <row r="106" spans="1:12" s="4" customFormat="1" ht="14.25" customHeight="1">
      <c r="A106" s="363">
        <v>57</v>
      </c>
      <c r="B106" s="411">
        <v>210</v>
      </c>
      <c r="C106" s="214" t="s">
        <v>118</v>
      </c>
      <c r="D106" s="412"/>
      <c r="E106" s="65"/>
      <c r="F106" s="64"/>
      <c r="G106" s="413">
        <v>20</v>
      </c>
      <c r="H106" s="414" t="s">
        <v>14</v>
      </c>
      <c r="I106" s="66"/>
      <c r="J106" s="66">
        <v>36</v>
      </c>
      <c r="K106" s="387">
        <f t="shared" si="3"/>
        <v>0</v>
      </c>
      <c r="L106" s="387">
        <f t="shared" si="2"/>
        <v>720</v>
      </c>
    </row>
    <row r="107" spans="1:18" ht="14.25" customHeight="1">
      <c r="A107" s="363">
        <v>58</v>
      </c>
      <c r="B107" s="411" t="s">
        <v>182</v>
      </c>
      <c r="C107" s="204" t="s">
        <v>331</v>
      </c>
      <c r="D107" s="204"/>
      <c r="E107" s="123" t="s">
        <v>86</v>
      </c>
      <c r="F107" s="394"/>
      <c r="G107" s="413">
        <v>20</v>
      </c>
      <c r="H107" s="414" t="s">
        <v>14</v>
      </c>
      <c r="I107" s="66">
        <v>38.5</v>
      </c>
      <c r="J107" s="66"/>
      <c r="K107" s="387">
        <f t="shared" si="3"/>
        <v>770</v>
      </c>
      <c r="L107" s="387">
        <f t="shared" si="2"/>
        <v>0</v>
      </c>
      <c r="M107" s="25"/>
      <c r="N107" s="25"/>
      <c r="O107" s="25"/>
      <c r="P107" s="25"/>
      <c r="Q107" s="25"/>
      <c r="R107" s="42"/>
    </row>
    <row r="108" spans="1:12" s="4" customFormat="1" ht="14.25" customHeight="1">
      <c r="A108" s="363">
        <v>59</v>
      </c>
      <c r="B108" s="411">
        <v>210</v>
      </c>
      <c r="C108" s="214" t="s">
        <v>118</v>
      </c>
      <c r="D108" s="412"/>
      <c r="E108" s="65"/>
      <c r="F108" s="64"/>
      <c r="G108" s="413">
        <v>6</v>
      </c>
      <c r="H108" s="414" t="s">
        <v>14</v>
      </c>
      <c r="I108" s="66"/>
      <c r="J108" s="66">
        <v>72</v>
      </c>
      <c r="K108" s="387">
        <f t="shared" si="3"/>
        <v>0</v>
      </c>
      <c r="L108" s="387">
        <f t="shared" si="2"/>
        <v>432</v>
      </c>
    </row>
    <row r="109" spans="1:18" ht="14.25" customHeight="1">
      <c r="A109" s="363">
        <v>60</v>
      </c>
      <c r="B109" s="411" t="s">
        <v>182</v>
      </c>
      <c r="C109" s="204" t="s">
        <v>504</v>
      </c>
      <c r="D109" s="204"/>
      <c r="E109" s="123" t="s">
        <v>86</v>
      </c>
      <c r="F109" s="394"/>
      <c r="G109" s="413">
        <v>6</v>
      </c>
      <c r="H109" s="414" t="s">
        <v>14</v>
      </c>
      <c r="I109" s="66">
        <v>188.6</v>
      </c>
      <c r="J109" s="66"/>
      <c r="K109" s="387">
        <f t="shared" si="3"/>
        <v>1131.6</v>
      </c>
      <c r="L109" s="387">
        <f t="shared" si="2"/>
        <v>0</v>
      </c>
      <c r="M109" s="25"/>
      <c r="N109" s="25"/>
      <c r="O109" s="25"/>
      <c r="P109" s="25"/>
      <c r="Q109" s="25"/>
      <c r="R109" s="42"/>
    </row>
    <row r="110" spans="2:21" ht="14.25" customHeight="1">
      <c r="B110" s="411"/>
      <c r="C110" s="214"/>
      <c r="D110" s="214"/>
      <c r="E110" s="123"/>
      <c r="F110" s="394"/>
      <c r="G110" s="123"/>
      <c r="H110" s="214"/>
      <c r="I110" s="395"/>
      <c r="J110" s="395"/>
      <c r="K110" s="387">
        <f t="shared" si="3"/>
        <v>0</v>
      </c>
      <c r="L110" s="387">
        <f t="shared" si="2"/>
        <v>0</v>
      </c>
      <c r="M110" s="25"/>
      <c r="N110" s="25"/>
      <c r="O110" s="25"/>
      <c r="P110" s="25"/>
      <c r="Q110" s="13"/>
      <c r="R110" s="25"/>
      <c r="S110" s="13"/>
      <c r="T110" s="25"/>
      <c r="U110" s="42"/>
    </row>
    <row r="111" spans="1:21" s="13" customFormat="1" ht="12.75" customHeight="1">
      <c r="A111" s="365"/>
      <c r="B111" s="411"/>
      <c r="C111" s="407" t="s">
        <v>23</v>
      </c>
      <c r="D111" s="407"/>
      <c r="E111" s="407"/>
      <c r="F111" s="407"/>
      <c r="G111" s="407"/>
      <c r="H111" s="407"/>
      <c r="I111" s="395"/>
      <c r="J111" s="395"/>
      <c r="K111" s="387">
        <f t="shared" si="3"/>
        <v>0</v>
      </c>
      <c r="L111" s="387">
        <f t="shared" si="2"/>
        <v>0</v>
      </c>
      <c r="O111" s="32"/>
      <c r="P111" s="27"/>
      <c r="Q111" s="27"/>
      <c r="R111" s="27"/>
      <c r="S111" s="27"/>
      <c r="T111" s="27"/>
      <c r="U111" s="87"/>
    </row>
    <row r="112" spans="1:21" s="13" customFormat="1" ht="12.75" customHeight="1">
      <c r="A112" s="365"/>
      <c r="B112" s="411"/>
      <c r="C112" s="407" t="s">
        <v>24</v>
      </c>
      <c r="D112" s="407"/>
      <c r="E112" s="407"/>
      <c r="F112" s="407"/>
      <c r="G112" s="407"/>
      <c r="H112" s="407"/>
      <c r="I112" s="395"/>
      <c r="J112" s="395"/>
      <c r="K112" s="387">
        <f t="shared" si="3"/>
        <v>0</v>
      </c>
      <c r="L112" s="387">
        <f t="shared" si="2"/>
        <v>0</v>
      </c>
      <c r="O112" s="32"/>
      <c r="P112" s="25"/>
      <c r="R112" s="25"/>
      <c r="T112" s="25"/>
      <c r="U112" s="42"/>
    </row>
    <row r="113" spans="1:12" s="13" customFormat="1" ht="12.75" customHeight="1">
      <c r="A113" s="365"/>
      <c r="B113" s="411"/>
      <c r="C113" s="407" t="s">
        <v>25</v>
      </c>
      <c r="D113" s="407"/>
      <c r="E113" s="407"/>
      <c r="F113" s="407"/>
      <c r="G113" s="407"/>
      <c r="H113" s="407"/>
      <c r="I113" s="395"/>
      <c r="J113" s="395"/>
      <c r="K113" s="387">
        <f t="shared" si="3"/>
        <v>0</v>
      </c>
      <c r="L113" s="387">
        <f t="shared" si="2"/>
        <v>0</v>
      </c>
    </row>
    <row r="114" spans="1:12" s="13" customFormat="1" ht="12.75" customHeight="1">
      <c r="A114" s="365"/>
      <c r="B114" s="411"/>
      <c r="C114" s="407"/>
      <c r="D114" s="407"/>
      <c r="E114" s="407"/>
      <c r="F114" s="407"/>
      <c r="G114" s="407"/>
      <c r="H114" s="407"/>
      <c r="I114" s="395"/>
      <c r="J114" s="395"/>
      <c r="K114" s="387">
        <f t="shared" si="3"/>
        <v>0</v>
      </c>
      <c r="L114" s="387">
        <f t="shared" si="2"/>
        <v>0</v>
      </c>
    </row>
    <row r="115" spans="1:12" s="13" customFormat="1" ht="12.75" customHeight="1">
      <c r="A115" s="365">
        <v>61</v>
      </c>
      <c r="B115" s="393" t="s">
        <v>231</v>
      </c>
      <c r="C115" s="394" t="s">
        <v>207</v>
      </c>
      <c r="D115" s="407"/>
      <c r="E115" s="407"/>
      <c r="F115" s="407"/>
      <c r="G115" s="407">
        <v>30</v>
      </c>
      <c r="H115" s="409" t="s">
        <v>14</v>
      </c>
      <c r="I115" s="396"/>
      <c r="J115" s="396">
        <v>139</v>
      </c>
      <c r="K115" s="387">
        <f t="shared" si="3"/>
        <v>0</v>
      </c>
      <c r="L115" s="387">
        <f t="shared" si="2"/>
        <v>4170</v>
      </c>
    </row>
    <row r="116" spans="1:12" s="13" customFormat="1" ht="12.75" customHeight="1">
      <c r="A116" s="365">
        <v>62</v>
      </c>
      <c r="B116" s="393"/>
      <c r="C116" s="408" t="s">
        <v>26</v>
      </c>
      <c r="D116" s="409" t="s">
        <v>71</v>
      </c>
      <c r="E116" s="407" t="s">
        <v>27</v>
      </c>
      <c r="F116" s="408"/>
      <c r="G116" s="407">
        <v>30</v>
      </c>
      <c r="H116" s="409" t="s">
        <v>14</v>
      </c>
      <c r="I116" s="395">
        <v>181.8</v>
      </c>
      <c r="J116" s="395"/>
      <c r="K116" s="387">
        <f t="shared" si="3"/>
        <v>5454</v>
      </c>
      <c r="L116" s="387">
        <f t="shared" si="2"/>
        <v>0</v>
      </c>
    </row>
    <row r="117" spans="1:12" s="13" customFormat="1" ht="12.75" customHeight="1">
      <c r="A117" s="365"/>
      <c r="B117" s="393"/>
      <c r="C117" s="408"/>
      <c r="D117" s="409"/>
      <c r="E117" s="407"/>
      <c r="F117" s="408"/>
      <c r="G117" s="407"/>
      <c r="H117" s="409"/>
      <c r="I117" s="395"/>
      <c r="J117" s="395"/>
      <c r="K117" s="387">
        <f t="shared" si="3"/>
        <v>0</v>
      </c>
      <c r="L117" s="387">
        <f t="shared" si="2"/>
        <v>0</v>
      </c>
    </row>
    <row r="118" spans="1:12" s="13" customFormat="1" ht="12.75" customHeight="1">
      <c r="A118" s="365">
        <v>63</v>
      </c>
      <c r="B118" s="393" t="s">
        <v>229</v>
      </c>
      <c r="C118" s="394" t="s">
        <v>207</v>
      </c>
      <c r="D118" s="409"/>
      <c r="E118" s="407"/>
      <c r="F118" s="408"/>
      <c r="G118" s="166">
        <v>15</v>
      </c>
      <c r="H118" s="409" t="s">
        <v>14</v>
      </c>
      <c r="I118" s="396"/>
      <c r="J118" s="396">
        <v>125.2</v>
      </c>
      <c r="K118" s="387">
        <f t="shared" si="3"/>
        <v>0</v>
      </c>
      <c r="L118" s="387">
        <f t="shared" si="2"/>
        <v>1878</v>
      </c>
    </row>
    <row r="119" spans="1:18" s="101" customFormat="1" ht="12.75">
      <c r="A119" s="373">
        <v>64</v>
      </c>
      <c r="B119" s="410"/>
      <c r="C119" s="408" t="s">
        <v>26</v>
      </c>
      <c r="D119" s="415" t="s">
        <v>106</v>
      </c>
      <c r="E119" s="416" t="s">
        <v>27</v>
      </c>
      <c r="F119" s="417"/>
      <c r="G119" s="407">
        <v>15</v>
      </c>
      <c r="H119" s="415" t="s">
        <v>14</v>
      </c>
      <c r="I119" s="395">
        <v>114.2</v>
      </c>
      <c r="J119" s="395"/>
      <c r="K119" s="387">
        <f t="shared" si="3"/>
        <v>1713</v>
      </c>
      <c r="L119" s="387">
        <f t="shared" si="2"/>
        <v>0</v>
      </c>
      <c r="M119" s="102"/>
      <c r="N119" s="103"/>
      <c r="Q119" s="24"/>
      <c r="R119" s="24"/>
    </row>
    <row r="120" spans="1:18" s="101" customFormat="1" ht="12.75">
      <c r="A120" s="373"/>
      <c r="B120" s="410"/>
      <c r="C120" s="408"/>
      <c r="D120" s="415"/>
      <c r="E120" s="416"/>
      <c r="F120" s="417"/>
      <c r="G120" s="407"/>
      <c r="H120" s="415"/>
      <c r="I120" s="395"/>
      <c r="J120" s="395"/>
      <c r="K120" s="387">
        <f t="shared" si="3"/>
        <v>0</v>
      </c>
      <c r="L120" s="387">
        <f t="shared" si="2"/>
        <v>0</v>
      </c>
      <c r="M120" s="102"/>
      <c r="N120" s="103"/>
      <c r="Q120" s="24"/>
      <c r="R120" s="24"/>
    </row>
    <row r="121" spans="1:18" s="101" customFormat="1" ht="12.75">
      <c r="A121" s="373">
        <v>65</v>
      </c>
      <c r="B121" s="393" t="s">
        <v>230</v>
      </c>
      <c r="C121" s="394" t="s">
        <v>207</v>
      </c>
      <c r="D121" s="415"/>
      <c r="E121" s="416"/>
      <c r="F121" s="417"/>
      <c r="G121" s="407">
        <v>202</v>
      </c>
      <c r="H121" s="415" t="s">
        <v>14</v>
      </c>
      <c r="I121" s="396"/>
      <c r="J121" s="396">
        <v>139.1</v>
      </c>
      <c r="K121" s="387">
        <f t="shared" si="3"/>
        <v>0</v>
      </c>
      <c r="L121" s="387">
        <f t="shared" si="2"/>
        <v>28098.199999999997</v>
      </c>
      <c r="M121" s="102"/>
      <c r="N121" s="103"/>
      <c r="Q121" s="24"/>
      <c r="R121" s="24"/>
    </row>
    <row r="122" spans="1:18" s="101" customFormat="1" ht="12.75">
      <c r="A122" s="373">
        <v>66</v>
      </c>
      <c r="B122" s="410"/>
      <c r="C122" s="408" t="s">
        <v>26</v>
      </c>
      <c r="D122" s="415" t="s">
        <v>102</v>
      </c>
      <c r="E122" s="416" t="s">
        <v>27</v>
      </c>
      <c r="F122" s="417"/>
      <c r="G122" s="407">
        <v>202</v>
      </c>
      <c r="H122" s="415" t="s">
        <v>14</v>
      </c>
      <c r="I122" s="395">
        <v>132.1</v>
      </c>
      <c r="J122" s="395"/>
      <c r="K122" s="387">
        <f t="shared" si="3"/>
        <v>26684.199999999997</v>
      </c>
      <c r="L122" s="387">
        <f t="shared" si="2"/>
        <v>0</v>
      </c>
      <c r="M122" s="102"/>
      <c r="N122" s="103"/>
      <c r="Q122" s="24"/>
      <c r="R122" s="24"/>
    </row>
    <row r="123" spans="1:18" s="101" customFormat="1" ht="12.75">
      <c r="A123" s="373"/>
      <c r="B123" s="213"/>
      <c r="C123" s="408" t="s">
        <v>361</v>
      </c>
      <c r="D123" s="415"/>
      <c r="E123" s="416"/>
      <c r="F123" s="417"/>
      <c r="G123" s="407"/>
      <c r="H123" s="415"/>
      <c r="I123" s="395"/>
      <c r="J123" s="395"/>
      <c r="K123" s="387">
        <f t="shared" si="3"/>
        <v>0</v>
      </c>
      <c r="L123" s="387">
        <f t="shared" si="2"/>
        <v>0</v>
      </c>
      <c r="M123" s="102"/>
      <c r="N123" s="103"/>
      <c r="Q123" s="24"/>
      <c r="R123" s="24"/>
    </row>
    <row r="124" spans="1:18" s="101" customFormat="1" ht="12.75">
      <c r="A124" s="373"/>
      <c r="B124" s="213"/>
      <c r="C124" s="408"/>
      <c r="D124" s="415"/>
      <c r="E124" s="416"/>
      <c r="F124" s="417"/>
      <c r="G124" s="407"/>
      <c r="H124" s="415"/>
      <c r="I124" s="395"/>
      <c r="J124" s="395"/>
      <c r="K124" s="387">
        <f t="shared" si="3"/>
        <v>0</v>
      </c>
      <c r="L124" s="387">
        <f t="shared" si="2"/>
        <v>0</v>
      </c>
      <c r="M124" s="102"/>
      <c r="N124" s="103"/>
      <c r="Q124" s="24"/>
      <c r="R124" s="24"/>
    </row>
    <row r="125" spans="2:12" ht="12.75" customHeight="1">
      <c r="B125" s="399"/>
      <c r="C125" s="418" t="s">
        <v>114</v>
      </c>
      <c r="D125" s="407"/>
      <c r="E125" s="407"/>
      <c r="F125" s="100"/>
      <c r="G125" s="123"/>
      <c r="H125" s="414"/>
      <c r="I125" s="395"/>
      <c r="J125" s="395"/>
      <c r="K125" s="387">
        <f t="shared" si="3"/>
        <v>0</v>
      </c>
      <c r="L125" s="387">
        <f t="shared" si="2"/>
        <v>0</v>
      </c>
    </row>
    <row r="126" spans="1:12" ht="12.75" customHeight="1">
      <c r="A126" s="366">
        <v>67</v>
      </c>
      <c r="B126" s="399">
        <v>210</v>
      </c>
      <c r="C126" s="394" t="s">
        <v>207</v>
      </c>
      <c r="D126" s="407"/>
      <c r="E126" s="407"/>
      <c r="F126" s="100"/>
      <c r="G126" s="123">
        <v>12</v>
      </c>
      <c r="H126" s="414" t="s">
        <v>14</v>
      </c>
      <c r="I126" s="395"/>
      <c r="J126" s="395">
        <v>25.2</v>
      </c>
      <c r="K126" s="387">
        <f t="shared" si="3"/>
        <v>0</v>
      </c>
      <c r="L126" s="387">
        <f t="shared" si="2"/>
        <v>302.4</v>
      </c>
    </row>
    <row r="127" spans="1:18" s="4" customFormat="1" ht="12.75">
      <c r="A127" s="363">
        <v>68</v>
      </c>
      <c r="B127" s="213"/>
      <c r="C127" s="214" t="s">
        <v>110</v>
      </c>
      <c r="D127" s="412"/>
      <c r="E127" s="65"/>
      <c r="F127" s="64"/>
      <c r="G127" s="123">
        <v>12</v>
      </c>
      <c r="H127" s="414" t="s">
        <v>14</v>
      </c>
      <c r="I127" s="395">
        <v>81.9</v>
      </c>
      <c r="J127" s="395"/>
      <c r="K127" s="387">
        <f t="shared" si="3"/>
        <v>982.8000000000001</v>
      </c>
      <c r="L127" s="387">
        <f t="shared" si="2"/>
        <v>0</v>
      </c>
      <c r="M127" s="59"/>
      <c r="N127" s="58"/>
      <c r="O127" s="26"/>
      <c r="Q127" s="24"/>
      <c r="R127" s="24"/>
    </row>
    <row r="128" spans="1:18" s="4" customFormat="1" ht="12.75">
      <c r="A128" s="363"/>
      <c r="B128" s="213"/>
      <c r="C128" s="214"/>
      <c r="D128" s="412"/>
      <c r="E128" s="65"/>
      <c r="F128" s="64"/>
      <c r="G128" s="123"/>
      <c r="H128" s="414"/>
      <c r="I128" s="395"/>
      <c r="J128" s="395"/>
      <c r="K128" s="387"/>
      <c r="L128" s="99"/>
      <c r="M128" s="59"/>
      <c r="N128" s="58"/>
      <c r="O128" s="26"/>
      <c r="Q128" s="24"/>
      <c r="R128" s="24"/>
    </row>
    <row r="129" spans="1:18" s="4" customFormat="1" ht="12.75">
      <c r="A129" s="363"/>
      <c r="B129" s="213"/>
      <c r="C129" s="419" t="s">
        <v>461</v>
      </c>
      <c r="D129" s="412"/>
      <c r="E129" s="65"/>
      <c r="F129" s="64"/>
      <c r="G129" s="123"/>
      <c r="H129" s="414"/>
      <c r="I129" s="395"/>
      <c r="J129" s="395"/>
      <c r="K129" s="420">
        <f>SUM(K7:K128)</f>
        <v>143637.09999999998</v>
      </c>
      <c r="L129" s="99"/>
      <c r="M129" s="59"/>
      <c r="N129" s="58"/>
      <c r="O129" s="26"/>
      <c r="Q129" s="24"/>
      <c r="R129" s="24"/>
    </row>
    <row r="130" spans="2:12" ht="12.75" customHeight="1">
      <c r="B130" s="399"/>
      <c r="C130" s="100"/>
      <c r="D130" s="100"/>
      <c r="E130" s="401"/>
      <c r="F130" s="97"/>
      <c r="G130" s="100"/>
      <c r="H130" s="361"/>
      <c r="I130" s="361"/>
      <c r="J130" s="361"/>
      <c r="K130" s="361"/>
      <c r="L130" s="361"/>
    </row>
    <row r="131" spans="1:18" s="4" customFormat="1" ht="15">
      <c r="A131" s="363"/>
      <c r="B131" s="399"/>
      <c r="C131" s="394" t="s">
        <v>313</v>
      </c>
      <c r="D131" s="64"/>
      <c r="E131" s="64"/>
      <c r="F131" s="64"/>
      <c r="G131" s="123"/>
      <c r="H131" s="64"/>
      <c r="I131" s="395"/>
      <c r="J131" s="395"/>
      <c r="K131" s="361">
        <f>SUM(K5:K75)*0.05</f>
        <v>3007.925</v>
      </c>
      <c r="L131" s="361"/>
      <c r="M131" s="90"/>
      <c r="O131" s="3"/>
      <c r="P131" s="91"/>
      <c r="Q131" s="24"/>
      <c r="R131" s="24"/>
    </row>
    <row r="132" spans="2:12" ht="12.75" customHeight="1">
      <c r="B132" s="399"/>
      <c r="C132" s="100"/>
      <c r="D132" s="100"/>
      <c r="E132" s="401"/>
      <c r="F132" s="97"/>
      <c r="G132" s="100"/>
      <c r="H132" s="361"/>
      <c r="I132" s="361"/>
      <c r="J132" s="361"/>
      <c r="K132" s="361"/>
      <c r="L132" s="361"/>
    </row>
    <row r="133" spans="2:12" ht="12.75" customHeight="1">
      <c r="B133" s="399"/>
      <c r="C133" s="100" t="s">
        <v>312</v>
      </c>
      <c r="D133" s="100"/>
      <c r="E133" s="401"/>
      <c r="F133" s="97"/>
      <c r="G133" s="100"/>
      <c r="H133" s="361"/>
      <c r="I133" s="361"/>
      <c r="J133" s="361"/>
      <c r="K133" s="361">
        <f>SUM(K7:K122)*0.03</f>
        <v>4279.629</v>
      </c>
      <c r="L133" s="361"/>
    </row>
    <row r="134" spans="2:12" ht="12.75" customHeight="1">
      <c r="B134" s="399"/>
      <c r="C134" s="100"/>
      <c r="D134" s="100"/>
      <c r="E134" s="401"/>
      <c r="F134" s="97"/>
      <c r="G134" s="100"/>
      <c r="H134" s="361"/>
      <c r="I134" s="361"/>
      <c r="J134" s="361"/>
      <c r="K134" s="361"/>
      <c r="L134" s="361"/>
    </row>
    <row r="135" spans="2:12" ht="12.75" customHeight="1">
      <c r="B135" s="399"/>
      <c r="C135" s="100" t="s">
        <v>317</v>
      </c>
      <c r="D135" s="100"/>
      <c r="E135" s="401"/>
      <c r="F135" s="97"/>
      <c r="G135" s="100"/>
      <c r="H135" s="361"/>
      <c r="I135" s="361"/>
      <c r="J135" s="361"/>
      <c r="K135" s="361">
        <f>SUM(K7:K122)*0.06</f>
        <v>8559.258</v>
      </c>
      <c r="L135" s="361"/>
    </row>
    <row r="136" spans="5:11" ht="12.75" customHeight="1">
      <c r="E136" s="83"/>
      <c r="F136" s="83"/>
      <c r="H136" s="83"/>
      <c r="I136" s="83"/>
      <c r="J136" s="83"/>
      <c r="K136" s="83"/>
    </row>
    <row r="137" spans="1:18" s="4" customFormat="1" ht="15.75" thickBot="1">
      <c r="A137" s="442"/>
      <c r="B137" s="443"/>
      <c r="C137" s="121" t="s">
        <v>105</v>
      </c>
      <c r="D137" s="60"/>
      <c r="E137" s="60"/>
      <c r="F137" s="60"/>
      <c r="G137" s="124"/>
      <c r="H137" s="60"/>
      <c r="I137" s="444"/>
      <c r="J137" s="444"/>
      <c r="K137" s="445">
        <f>K129+K131+K133+K135</f>
        <v>159483.91199999995</v>
      </c>
      <c r="L137" s="445">
        <f>SUM(L7:L136)</f>
        <v>110464.9</v>
      </c>
      <c r="M137" s="95"/>
      <c r="O137" s="3"/>
      <c r="P137" s="91"/>
      <c r="Q137" s="24"/>
      <c r="R137" s="24"/>
    </row>
    <row r="138" spans="1:18" s="4" customFormat="1" ht="15">
      <c r="A138" s="363"/>
      <c r="B138" s="372"/>
      <c r="C138" s="3"/>
      <c r="D138" s="3"/>
      <c r="E138" s="3"/>
      <c r="F138" s="3"/>
      <c r="G138" s="13"/>
      <c r="H138" s="3"/>
      <c r="I138" s="10"/>
      <c r="J138" s="10"/>
      <c r="K138" s="34"/>
      <c r="L138" s="34"/>
      <c r="M138" s="90"/>
      <c r="O138" s="3"/>
      <c r="P138" s="91"/>
      <c r="Q138" s="24"/>
      <c r="R138" s="24"/>
    </row>
    <row r="142" spans="1:13" s="12" customFormat="1" ht="12.75">
      <c r="A142" s="374"/>
      <c r="B142" s="205"/>
      <c r="C142" s="205"/>
      <c r="D142" s="205"/>
      <c r="E142" s="80"/>
      <c r="F142" s="205"/>
      <c r="G142" s="206"/>
      <c r="H142" s="206"/>
      <c r="I142" s="207"/>
      <c r="J142" s="207"/>
      <c r="K142" s="208"/>
      <c r="L142" s="208"/>
      <c r="M142" s="80"/>
    </row>
    <row r="143" spans="1:13" s="12" customFormat="1" ht="12.75">
      <c r="A143" s="374"/>
      <c r="B143" s="205"/>
      <c r="C143" s="205"/>
      <c r="D143" s="205"/>
      <c r="E143" s="80"/>
      <c r="F143" s="205"/>
      <c r="G143" s="206"/>
      <c r="H143" s="206"/>
      <c r="I143" s="207"/>
      <c r="J143" s="207"/>
      <c r="K143" s="208"/>
      <c r="L143" s="208"/>
      <c r="M143" s="80"/>
    </row>
    <row r="144" spans="1:13" s="12" customFormat="1" ht="12.75">
      <c r="A144" s="374"/>
      <c r="B144" s="205"/>
      <c r="C144" s="205"/>
      <c r="D144" s="205"/>
      <c r="E144" s="80"/>
      <c r="F144" s="205"/>
      <c r="G144" s="206"/>
      <c r="H144" s="206"/>
      <c r="I144" s="207"/>
      <c r="J144" s="207"/>
      <c r="K144" s="208"/>
      <c r="L144" s="208"/>
      <c r="M144" s="80"/>
    </row>
    <row r="145" spans="1:13" s="12" customFormat="1" ht="12.75">
      <c r="A145" s="374"/>
      <c r="B145" s="205"/>
      <c r="C145" s="205"/>
      <c r="D145" s="205"/>
      <c r="E145" s="80"/>
      <c r="F145" s="205"/>
      <c r="G145" s="206"/>
      <c r="H145" s="206"/>
      <c r="I145" s="207"/>
      <c r="J145" s="207"/>
      <c r="K145" s="208"/>
      <c r="L145" s="208"/>
      <c r="M145" s="80"/>
    </row>
    <row r="146" spans="1:13" s="12" customFormat="1" ht="12.75">
      <c r="A146" s="375"/>
      <c r="B146" s="38"/>
      <c r="C146" s="38"/>
      <c r="E146" s="193"/>
      <c r="F146" s="71"/>
      <c r="G146" s="72"/>
      <c r="H146" s="72"/>
      <c r="I146" s="193"/>
      <c r="J146" s="352"/>
      <c r="K146" s="208"/>
      <c r="L146" s="208"/>
      <c r="M146" s="80"/>
    </row>
    <row r="147" spans="1:13" s="12" customFormat="1" ht="12.75">
      <c r="A147" s="367"/>
      <c r="B147" s="38"/>
      <c r="C147" s="38"/>
      <c r="G147" s="33"/>
      <c r="H147" s="33"/>
      <c r="I147" s="353"/>
      <c r="J147" s="354"/>
      <c r="K147" s="208"/>
      <c r="L147" s="208"/>
      <c r="M147" s="80"/>
    </row>
    <row r="148" spans="1:13" s="12" customFormat="1" ht="12.75">
      <c r="A148" s="375"/>
      <c r="B148" s="71"/>
      <c r="C148" s="71"/>
      <c r="D148" s="71"/>
      <c r="F148" s="71"/>
      <c r="G148" s="72"/>
      <c r="H148" s="72"/>
      <c r="I148" s="193"/>
      <c r="J148" s="352"/>
      <c r="K148" s="208"/>
      <c r="L148" s="208"/>
      <c r="M148" s="80"/>
    </row>
    <row r="149" spans="1:13" s="12" customFormat="1" ht="12.75">
      <c r="A149" s="375"/>
      <c r="B149" s="38"/>
      <c r="D149" s="38"/>
      <c r="H149" s="33"/>
      <c r="I149" s="33"/>
      <c r="J149" s="353"/>
      <c r="K149" s="354"/>
      <c r="L149" s="208"/>
      <c r="M149" s="80"/>
    </row>
    <row r="150" spans="1:13" s="12" customFormat="1" ht="12.75">
      <c r="A150" s="375"/>
      <c r="B150" s="355"/>
      <c r="C150" s="356"/>
      <c r="D150" s="357"/>
      <c r="E150" s="71"/>
      <c r="G150" s="71"/>
      <c r="H150" s="72"/>
      <c r="I150" s="72"/>
      <c r="J150" s="193"/>
      <c r="K150" s="352"/>
      <c r="L150" s="208"/>
      <c r="M150" s="80"/>
    </row>
    <row r="151" spans="1:13" s="12" customFormat="1" ht="12.75">
      <c r="A151" s="367"/>
      <c r="B151" s="355"/>
      <c r="C151" s="356"/>
      <c r="D151" s="357"/>
      <c r="E151" s="71"/>
      <c r="G151" s="71"/>
      <c r="H151" s="72"/>
      <c r="I151" s="72"/>
      <c r="J151" s="193"/>
      <c r="K151" s="352"/>
      <c r="L151" s="208"/>
      <c r="M151" s="80"/>
    </row>
    <row r="152" spans="1:13" s="12" customFormat="1" ht="12.75">
      <c r="A152" s="375"/>
      <c r="B152" s="355"/>
      <c r="C152" s="356"/>
      <c r="D152" s="357"/>
      <c r="E152" s="71"/>
      <c r="G152" s="71"/>
      <c r="H152" s="72"/>
      <c r="I152" s="72"/>
      <c r="J152" s="193"/>
      <c r="K152" s="352"/>
      <c r="L152" s="208"/>
      <c r="M152" s="80"/>
    </row>
    <row r="153" spans="1:13" s="12" customFormat="1" ht="12.75">
      <c r="A153" s="375"/>
      <c r="B153" s="355"/>
      <c r="C153" s="356"/>
      <c r="D153" s="357"/>
      <c r="E153" s="71"/>
      <c r="G153" s="71"/>
      <c r="H153" s="72"/>
      <c r="I153" s="72"/>
      <c r="J153" s="193"/>
      <c r="K153" s="352"/>
      <c r="L153" s="208"/>
      <c r="M153" s="80"/>
    </row>
    <row r="154" spans="1:13" s="12" customFormat="1" ht="12.75">
      <c r="A154" s="375"/>
      <c r="B154" s="71"/>
      <c r="C154" s="71"/>
      <c r="D154" s="71"/>
      <c r="E154" s="71"/>
      <c r="G154" s="71"/>
      <c r="H154" s="72"/>
      <c r="I154" s="72"/>
      <c r="J154" s="193"/>
      <c r="K154" s="352"/>
      <c r="L154" s="208"/>
      <c r="M154" s="80"/>
    </row>
    <row r="155" spans="1:13" s="12" customFormat="1" ht="12.75">
      <c r="A155" s="375"/>
      <c r="B155" s="355"/>
      <c r="C155" s="356"/>
      <c r="D155" s="357"/>
      <c r="E155" s="71"/>
      <c r="G155" s="71"/>
      <c r="H155" s="72"/>
      <c r="I155" s="72"/>
      <c r="J155" s="193"/>
      <c r="K155" s="352"/>
      <c r="L155" s="208"/>
      <c r="M155" s="80"/>
    </row>
    <row r="156" spans="1:13" s="12" customFormat="1" ht="12.75">
      <c r="A156" s="367"/>
      <c r="B156" s="355"/>
      <c r="C156" s="356"/>
      <c r="D156" s="357"/>
      <c r="E156" s="71"/>
      <c r="G156" s="71"/>
      <c r="H156" s="72"/>
      <c r="I156" s="72"/>
      <c r="J156" s="193"/>
      <c r="K156" s="352"/>
      <c r="L156" s="208"/>
      <c r="M156" s="80"/>
    </row>
    <row r="157" spans="1:13" s="12" customFormat="1" ht="12.75">
      <c r="A157" s="375"/>
      <c r="B157" s="355"/>
      <c r="C157" s="356"/>
      <c r="D157" s="357"/>
      <c r="E157" s="71"/>
      <c r="G157" s="71"/>
      <c r="H157" s="72"/>
      <c r="I157" s="72"/>
      <c r="J157" s="193"/>
      <c r="K157" s="352"/>
      <c r="L157" s="208"/>
      <c r="M157" s="80"/>
    </row>
    <row r="158" spans="1:13" s="12" customFormat="1" ht="12.75">
      <c r="A158" s="375"/>
      <c r="B158" s="355"/>
      <c r="C158" s="356"/>
      <c r="D158" s="357"/>
      <c r="E158" s="71"/>
      <c r="G158" s="71"/>
      <c r="H158" s="72"/>
      <c r="I158" s="72"/>
      <c r="J158" s="193"/>
      <c r="K158" s="352"/>
      <c r="L158" s="208"/>
      <c r="M158" s="80"/>
    </row>
    <row r="159" spans="1:13" s="12" customFormat="1" ht="12.75">
      <c r="A159" s="375"/>
      <c r="B159" s="71"/>
      <c r="C159" s="71"/>
      <c r="D159" s="71"/>
      <c r="F159" s="71"/>
      <c r="G159" s="72"/>
      <c r="H159" s="72"/>
      <c r="I159" s="193"/>
      <c r="J159" s="352"/>
      <c r="K159" s="208"/>
      <c r="L159" s="208"/>
      <c r="M159" s="80"/>
    </row>
    <row r="160" spans="1:13" s="12" customFormat="1" ht="12.75">
      <c r="A160" s="375"/>
      <c r="B160" s="71"/>
      <c r="C160" s="71"/>
      <c r="D160" s="71"/>
      <c r="F160" s="71"/>
      <c r="G160" s="72"/>
      <c r="H160" s="72"/>
      <c r="I160" s="193"/>
      <c r="J160" s="352"/>
      <c r="K160" s="208"/>
      <c r="L160" s="208"/>
      <c r="M160" s="80"/>
    </row>
    <row r="161" spans="1:13" s="12" customFormat="1" ht="12.75">
      <c r="A161" s="375"/>
      <c r="B161" s="71"/>
      <c r="C161" s="71"/>
      <c r="D161" s="71"/>
      <c r="F161" s="71"/>
      <c r="G161" s="72"/>
      <c r="H161" s="72"/>
      <c r="I161" s="193"/>
      <c r="J161" s="352"/>
      <c r="K161" s="208"/>
      <c r="L161" s="208"/>
      <c r="M161" s="80"/>
    </row>
    <row r="162" spans="1:13" s="12" customFormat="1" ht="12.75">
      <c r="A162" s="375"/>
      <c r="B162" s="71"/>
      <c r="C162" s="71"/>
      <c r="D162" s="71"/>
      <c r="F162" s="71"/>
      <c r="G162" s="72"/>
      <c r="H162" s="72"/>
      <c r="I162" s="193"/>
      <c r="J162" s="352"/>
      <c r="K162" s="208"/>
      <c r="L162" s="208"/>
      <c r="M162" s="80"/>
    </row>
    <row r="163" spans="1:13" s="12" customFormat="1" ht="12.75">
      <c r="A163" s="375"/>
      <c r="B163" s="71"/>
      <c r="C163" s="71"/>
      <c r="D163" s="71"/>
      <c r="F163" s="71"/>
      <c r="G163" s="72"/>
      <c r="H163" s="72"/>
      <c r="I163" s="193"/>
      <c r="J163" s="352"/>
      <c r="K163" s="208"/>
      <c r="L163" s="208"/>
      <c r="M163" s="80"/>
    </row>
    <row r="164" spans="1:13" s="12" customFormat="1" ht="12.75">
      <c r="A164" s="375"/>
      <c r="B164" s="71"/>
      <c r="C164" s="71"/>
      <c r="D164" s="71"/>
      <c r="F164" s="71"/>
      <c r="G164" s="72"/>
      <c r="H164" s="72"/>
      <c r="I164" s="193"/>
      <c r="J164" s="352"/>
      <c r="K164" s="208"/>
      <c r="L164" s="208"/>
      <c r="M164" s="80"/>
    </row>
    <row r="165" spans="1:13" s="12" customFormat="1" ht="12.75">
      <c r="A165" s="367"/>
      <c r="B165" s="38"/>
      <c r="G165" s="72"/>
      <c r="H165" s="72"/>
      <c r="I165" s="353"/>
      <c r="J165" s="354"/>
      <c r="K165" s="208"/>
      <c r="L165" s="208"/>
      <c r="M165" s="80"/>
    </row>
    <row r="166" spans="1:13" s="12" customFormat="1" ht="12.75">
      <c r="A166" s="375"/>
      <c r="B166" s="71"/>
      <c r="C166" s="71"/>
      <c r="D166" s="71"/>
      <c r="F166" s="71"/>
      <c r="G166" s="72"/>
      <c r="H166" s="72"/>
      <c r="I166" s="193"/>
      <c r="J166" s="352"/>
      <c r="K166" s="208"/>
      <c r="L166" s="208"/>
      <c r="M166" s="80"/>
    </row>
    <row r="167" spans="1:13" s="12" customFormat="1" ht="12.75">
      <c r="A167" s="375"/>
      <c r="B167" s="71"/>
      <c r="C167" s="71"/>
      <c r="D167" s="71"/>
      <c r="F167" s="71"/>
      <c r="G167" s="72"/>
      <c r="H167" s="72"/>
      <c r="I167" s="193"/>
      <c r="J167" s="352"/>
      <c r="K167" s="208"/>
      <c r="L167" s="208"/>
      <c r="M167" s="80"/>
    </row>
    <row r="168" spans="1:13" s="12" customFormat="1" ht="12.75">
      <c r="A168" s="375"/>
      <c r="B168" s="71"/>
      <c r="C168" s="71"/>
      <c r="D168" s="71"/>
      <c r="F168" s="71"/>
      <c r="G168" s="72"/>
      <c r="H168" s="72"/>
      <c r="I168" s="193"/>
      <c r="J168" s="352"/>
      <c r="K168" s="208"/>
      <c r="L168" s="208"/>
      <c r="M168" s="80"/>
    </row>
    <row r="169" spans="1:13" s="12" customFormat="1" ht="12.75">
      <c r="A169" s="375"/>
      <c r="B169" s="71"/>
      <c r="C169" s="71"/>
      <c r="D169" s="71"/>
      <c r="F169" s="71"/>
      <c r="G169" s="72"/>
      <c r="H169" s="72"/>
      <c r="I169" s="193"/>
      <c r="J169" s="352"/>
      <c r="K169" s="208"/>
      <c r="L169" s="208"/>
      <c r="M169" s="80"/>
    </row>
    <row r="170" spans="1:13" s="12" customFormat="1" ht="12.75">
      <c r="A170" s="375"/>
      <c r="B170" s="71"/>
      <c r="C170" s="71"/>
      <c r="D170" s="71"/>
      <c r="F170" s="71"/>
      <c r="G170" s="72"/>
      <c r="H170" s="72"/>
      <c r="I170" s="193"/>
      <c r="J170" s="352"/>
      <c r="K170" s="211"/>
      <c r="L170" s="211"/>
      <c r="M170" s="80"/>
    </row>
    <row r="171" spans="1:13" s="12" customFormat="1" ht="12.75">
      <c r="A171" s="367"/>
      <c r="B171" s="38"/>
      <c r="G171" s="72"/>
      <c r="H171" s="72"/>
      <c r="I171" s="353"/>
      <c r="J171" s="354"/>
      <c r="K171" s="208"/>
      <c r="L171" s="208"/>
      <c r="M171" s="80"/>
    </row>
    <row r="172" spans="1:13" s="12" customFormat="1" ht="12.75">
      <c r="A172" s="375"/>
      <c r="B172" s="71"/>
      <c r="D172" s="71"/>
      <c r="F172" s="71"/>
      <c r="G172" s="72"/>
      <c r="H172" s="72"/>
      <c r="I172" s="193"/>
      <c r="J172" s="352"/>
      <c r="K172" s="208"/>
      <c r="L172" s="208"/>
      <c r="M172" s="80"/>
    </row>
    <row r="173" spans="1:13" s="12" customFormat="1" ht="12.75">
      <c r="A173" s="375"/>
      <c r="B173" s="71"/>
      <c r="D173" s="71"/>
      <c r="F173" s="71"/>
      <c r="G173" s="72"/>
      <c r="H173" s="72"/>
      <c r="I173" s="193"/>
      <c r="J173" s="352"/>
      <c r="K173" s="208"/>
      <c r="L173" s="208"/>
      <c r="M173" s="80"/>
    </row>
    <row r="174" spans="1:13" s="12" customFormat="1" ht="12.75">
      <c r="A174" s="375"/>
      <c r="B174" s="71"/>
      <c r="D174" s="71"/>
      <c r="F174" s="71"/>
      <c r="G174" s="72"/>
      <c r="H174" s="72"/>
      <c r="I174" s="193"/>
      <c r="J174" s="352"/>
      <c r="K174" s="208"/>
      <c r="L174" s="208"/>
      <c r="M174" s="80"/>
    </row>
    <row r="175" spans="1:13" s="12" customFormat="1" ht="12.75">
      <c r="A175" s="375"/>
      <c r="B175" s="71"/>
      <c r="D175" s="71"/>
      <c r="F175" s="71"/>
      <c r="G175" s="72"/>
      <c r="H175" s="72"/>
      <c r="I175" s="193"/>
      <c r="J175" s="352"/>
      <c r="K175" s="208"/>
      <c r="L175" s="208"/>
      <c r="M175" s="80"/>
    </row>
    <row r="176" spans="1:13" s="12" customFormat="1" ht="12.75">
      <c r="A176" s="375"/>
      <c r="B176" s="71"/>
      <c r="D176" s="71"/>
      <c r="F176" s="71"/>
      <c r="G176" s="72"/>
      <c r="H176" s="72"/>
      <c r="I176" s="193"/>
      <c r="J176" s="352"/>
      <c r="K176" s="208"/>
      <c r="L176" s="208"/>
      <c r="M176" s="80"/>
    </row>
    <row r="177" spans="1:13" s="12" customFormat="1" ht="12.75">
      <c r="A177" s="375"/>
      <c r="B177" s="71"/>
      <c r="D177" s="71"/>
      <c r="F177" s="71"/>
      <c r="G177" s="72"/>
      <c r="H177" s="72"/>
      <c r="I177" s="193"/>
      <c r="J177" s="352"/>
      <c r="K177" s="208"/>
      <c r="L177" s="208"/>
      <c r="M177" s="80"/>
    </row>
    <row r="178" spans="1:13" s="12" customFormat="1" ht="12.75">
      <c r="A178" s="375"/>
      <c r="B178" s="71"/>
      <c r="D178" s="71"/>
      <c r="F178" s="71"/>
      <c r="G178" s="72"/>
      <c r="H178" s="72"/>
      <c r="I178" s="193"/>
      <c r="J178" s="352"/>
      <c r="K178" s="211"/>
      <c r="L178" s="211"/>
      <c r="M178" s="80"/>
    </row>
    <row r="179" spans="1:13" s="12" customFormat="1" ht="12.75">
      <c r="A179" s="367"/>
      <c r="B179" s="38"/>
      <c r="C179" s="38"/>
      <c r="G179" s="33"/>
      <c r="H179" s="33"/>
      <c r="I179" s="353"/>
      <c r="J179" s="354"/>
      <c r="K179" s="208"/>
      <c r="L179" s="208"/>
      <c r="M179" s="80"/>
    </row>
    <row r="180" spans="1:13" s="12" customFormat="1" ht="12.75">
      <c r="A180" s="376"/>
      <c r="B180" s="71"/>
      <c r="D180" s="71"/>
      <c r="F180" s="71"/>
      <c r="G180" s="72"/>
      <c r="H180" s="72"/>
      <c r="I180" s="193"/>
      <c r="J180" s="352"/>
      <c r="K180" s="208"/>
      <c r="L180" s="208"/>
      <c r="M180" s="80"/>
    </row>
    <row r="181" spans="1:13" s="12" customFormat="1" ht="12.75">
      <c r="A181" s="376"/>
      <c r="B181" s="71"/>
      <c r="D181" s="71"/>
      <c r="F181" s="71"/>
      <c r="G181" s="72"/>
      <c r="H181" s="72"/>
      <c r="I181" s="193"/>
      <c r="J181" s="352"/>
      <c r="K181" s="208"/>
      <c r="L181" s="208"/>
      <c r="M181" s="80"/>
    </row>
    <row r="182" spans="1:13" s="12" customFormat="1" ht="12.75">
      <c r="A182" s="376"/>
      <c r="B182" s="71"/>
      <c r="D182" s="71"/>
      <c r="F182" s="71"/>
      <c r="G182" s="72"/>
      <c r="H182" s="72"/>
      <c r="I182" s="193"/>
      <c r="J182" s="352"/>
      <c r="K182" s="208"/>
      <c r="L182" s="208"/>
      <c r="M182" s="80"/>
    </row>
    <row r="183" spans="1:13" s="12" customFormat="1" ht="12.75">
      <c r="A183" s="376"/>
      <c r="B183" s="71"/>
      <c r="D183" s="71"/>
      <c r="F183" s="71"/>
      <c r="G183" s="72"/>
      <c r="H183" s="72"/>
      <c r="I183" s="193"/>
      <c r="J183" s="352"/>
      <c r="K183" s="208"/>
      <c r="L183" s="208"/>
      <c r="M183" s="80"/>
    </row>
    <row r="184" spans="1:13" s="12" customFormat="1" ht="12.75">
      <c r="A184" s="376"/>
      <c r="B184" s="71"/>
      <c r="D184" s="71"/>
      <c r="F184" s="71"/>
      <c r="G184" s="72"/>
      <c r="H184" s="72"/>
      <c r="I184" s="193"/>
      <c r="J184" s="352"/>
      <c r="K184" s="208"/>
      <c r="L184" s="208"/>
      <c r="M184" s="80"/>
    </row>
    <row r="185" spans="1:13" s="12" customFormat="1" ht="12.75">
      <c r="A185" s="376"/>
      <c r="B185" s="71"/>
      <c r="D185" s="71"/>
      <c r="F185" s="71"/>
      <c r="G185" s="72"/>
      <c r="H185" s="72"/>
      <c r="I185" s="193"/>
      <c r="J185" s="352"/>
      <c r="K185" s="208"/>
      <c r="L185" s="208"/>
      <c r="M185" s="80"/>
    </row>
    <row r="186" spans="1:13" s="12" customFormat="1" ht="12.75">
      <c r="A186" s="364"/>
      <c r="B186" s="82"/>
      <c r="C186" s="82"/>
      <c r="D186" s="80"/>
      <c r="E186" s="80"/>
      <c r="F186" s="80"/>
      <c r="G186" s="209"/>
      <c r="H186" s="209"/>
      <c r="I186" s="210"/>
      <c r="J186" s="210"/>
      <c r="K186" s="211"/>
      <c r="L186" s="211"/>
      <c r="M186" s="80"/>
    </row>
    <row r="187" spans="1:13" s="12" customFormat="1" ht="12.75">
      <c r="A187" s="377"/>
      <c r="B187" s="212"/>
      <c r="C187" s="205"/>
      <c r="D187" s="205"/>
      <c r="E187" s="80"/>
      <c r="F187" s="205"/>
      <c r="G187" s="206"/>
      <c r="H187" s="206"/>
      <c r="I187" s="207"/>
      <c r="J187" s="207"/>
      <c r="K187" s="208"/>
      <c r="L187" s="208"/>
      <c r="M187" s="80"/>
    </row>
    <row r="188" spans="1:13" s="12" customFormat="1" ht="12.75">
      <c r="A188" s="377"/>
      <c r="B188" s="212"/>
      <c r="C188" s="205"/>
      <c r="D188" s="205"/>
      <c r="E188" s="80"/>
      <c r="F188" s="205"/>
      <c r="G188" s="206"/>
      <c r="H188" s="206"/>
      <c r="I188" s="207"/>
      <c r="J188" s="207"/>
      <c r="K188" s="208"/>
      <c r="L188" s="208"/>
      <c r="M188" s="80"/>
    </row>
    <row r="189" spans="1:13" s="12" customFormat="1" ht="12.75">
      <c r="A189" s="364"/>
      <c r="B189" s="82"/>
      <c r="C189" s="82"/>
      <c r="D189" s="80"/>
      <c r="E189" s="80"/>
      <c r="F189" s="80"/>
      <c r="G189" s="209"/>
      <c r="H189" s="209"/>
      <c r="I189" s="210"/>
      <c r="J189" s="210"/>
      <c r="K189" s="211"/>
      <c r="L189" s="211"/>
      <c r="M189" s="80"/>
    </row>
    <row r="190" spans="1:13" s="12" customFormat="1" ht="12.75">
      <c r="A190" s="364"/>
      <c r="B190" s="82"/>
      <c r="C190" s="82"/>
      <c r="D190" s="80"/>
      <c r="E190" s="80"/>
      <c r="F190" s="80"/>
      <c r="G190" s="209"/>
      <c r="H190" s="209"/>
      <c r="I190" s="210"/>
      <c r="J190" s="210"/>
      <c r="K190" s="211"/>
      <c r="L190" s="211"/>
      <c r="M190" s="80"/>
    </row>
    <row r="192" spans="1:13" s="12" customFormat="1" ht="12.75">
      <c r="A192" s="374"/>
      <c r="B192" s="205"/>
      <c r="C192" s="205"/>
      <c r="D192" s="205"/>
      <c r="E192" s="80"/>
      <c r="F192" s="205"/>
      <c r="G192" s="206"/>
      <c r="H192" s="206"/>
      <c r="I192" s="207"/>
      <c r="J192" s="207"/>
      <c r="K192" s="208"/>
      <c r="L192" s="208"/>
      <c r="M192" s="80"/>
    </row>
    <row r="193" spans="1:13" s="12" customFormat="1" ht="12.75">
      <c r="A193" s="374"/>
      <c r="B193" s="205"/>
      <c r="C193" s="205"/>
      <c r="D193" s="205"/>
      <c r="E193" s="80"/>
      <c r="F193" s="205"/>
      <c r="G193" s="206"/>
      <c r="H193" s="206"/>
      <c r="I193" s="207"/>
      <c r="J193" s="207"/>
      <c r="K193" s="208"/>
      <c r="L193" s="208"/>
      <c r="M193" s="80"/>
    </row>
    <row r="194" spans="1:13" s="12" customFormat="1" ht="12.75">
      <c r="A194" s="374"/>
      <c r="B194" s="205"/>
      <c r="C194" s="205"/>
      <c r="D194" s="205"/>
      <c r="E194" s="80"/>
      <c r="F194" s="205"/>
      <c r="G194" s="206"/>
      <c r="H194" s="206"/>
      <c r="I194" s="207"/>
      <c r="J194" s="207"/>
      <c r="K194" s="208"/>
      <c r="L194" s="208"/>
      <c r="M194" s="80"/>
    </row>
    <row r="195" spans="1:13" s="12" customFormat="1" ht="12.75">
      <c r="A195" s="364"/>
      <c r="B195" s="82"/>
      <c r="C195" s="80"/>
      <c r="D195" s="80"/>
      <c r="E195" s="80"/>
      <c r="F195" s="80"/>
      <c r="G195" s="209"/>
      <c r="H195" s="209"/>
      <c r="I195" s="210"/>
      <c r="J195" s="210"/>
      <c r="K195" s="211"/>
      <c r="L195" s="211"/>
      <c r="M195" s="80"/>
    </row>
    <row r="196" spans="1:13" s="12" customFormat="1" ht="12.75">
      <c r="A196" s="374"/>
      <c r="B196" s="205"/>
      <c r="C196" s="205"/>
      <c r="D196" s="205"/>
      <c r="E196" s="80"/>
      <c r="F196" s="205"/>
      <c r="G196" s="206"/>
      <c r="H196" s="206"/>
      <c r="I196" s="207"/>
      <c r="J196" s="207"/>
      <c r="K196" s="208"/>
      <c r="L196" s="208"/>
      <c r="M196" s="80"/>
    </row>
    <row r="197" spans="1:13" s="12" customFormat="1" ht="12.75">
      <c r="A197" s="374"/>
      <c r="B197" s="205"/>
      <c r="C197" s="205"/>
      <c r="D197" s="205"/>
      <c r="E197" s="80"/>
      <c r="F197" s="205"/>
      <c r="G197" s="206"/>
      <c r="H197" s="206"/>
      <c r="I197" s="207"/>
      <c r="J197" s="207"/>
      <c r="K197" s="208"/>
      <c r="L197" s="208"/>
      <c r="M197" s="80"/>
    </row>
    <row r="198" spans="1:13" s="12" customFormat="1" ht="12.75">
      <c r="A198" s="374"/>
      <c r="B198" s="205"/>
      <c r="C198" s="205"/>
      <c r="D198" s="205"/>
      <c r="E198" s="80"/>
      <c r="F198" s="205"/>
      <c r="G198" s="206"/>
      <c r="H198" s="206"/>
      <c r="I198" s="207"/>
      <c r="J198" s="207"/>
      <c r="K198" s="208"/>
      <c r="L198" s="208"/>
      <c r="M198" s="80"/>
    </row>
    <row r="199" spans="1:13" s="12" customFormat="1" ht="12.75">
      <c r="A199" s="374"/>
      <c r="B199" s="205"/>
      <c r="C199" s="205"/>
      <c r="D199" s="205"/>
      <c r="E199" s="80"/>
      <c r="F199" s="205"/>
      <c r="G199" s="206"/>
      <c r="H199" s="206"/>
      <c r="I199" s="207"/>
      <c r="J199" s="207"/>
      <c r="K199" s="208"/>
      <c r="L199" s="208"/>
      <c r="M199" s="80"/>
    </row>
    <row r="200" spans="1:13" s="12" customFormat="1" ht="12.75">
      <c r="A200" s="364"/>
      <c r="B200" s="82"/>
      <c r="C200" s="80"/>
      <c r="D200" s="80"/>
      <c r="E200" s="80"/>
      <c r="F200" s="80"/>
      <c r="G200" s="209"/>
      <c r="H200" s="209"/>
      <c r="I200" s="210"/>
      <c r="J200" s="210"/>
      <c r="K200" s="211"/>
      <c r="L200" s="211"/>
      <c r="M200" s="80"/>
    </row>
    <row r="201" spans="1:13" s="12" customFormat="1" ht="12.75">
      <c r="A201" s="374"/>
      <c r="B201" s="205"/>
      <c r="C201" s="205"/>
      <c r="D201" s="205"/>
      <c r="E201" s="80"/>
      <c r="F201" s="205"/>
      <c r="G201" s="206"/>
      <c r="H201" s="206"/>
      <c r="I201" s="207"/>
      <c r="J201" s="207"/>
      <c r="K201" s="208"/>
      <c r="L201" s="208"/>
      <c r="M201" s="80"/>
    </row>
    <row r="202" spans="1:13" s="12" customFormat="1" ht="12.75">
      <c r="A202" s="374"/>
      <c r="B202" s="205"/>
      <c r="C202" s="205"/>
      <c r="D202" s="205"/>
      <c r="E202" s="80"/>
      <c r="F202" s="205"/>
      <c r="G202" s="206"/>
      <c r="H202" s="206"/>
      <c r="I202" s="207"/>
      <c r="J202" s="207"/>
      <c r="K202" s="208"/>
      <c r="L202" s="208"/>
      <c r="M202" s="80"/>
    </row>
    <row r="203" spans="1:13" s="12" customFormat="1" ht="12.75">
      <c r="A203" s="374"/>
      <c r="B203" s="205"/>
      <c r="C203" s="205"/>
      <c r="D203" s="205"/>
      <c r="E203" s="80"/>
      <c r="F203" s="205"/>
      <c r="G203" s="206"/>
      <c r="H203" s="206"/>
      <c r="I203" s="207"/>
      <c r="J203" s="207"/>
      <c r="K203" s="208"/>
      <c r="L203" s="208"/>
      <c r="M203" s="80"/>
    </row>
    <row r="204" spans="1:13" s="12" customFormat="1" ht="12.75">
      <c r="A204" s="374"/>
      <c r="B204" s="205"/>
      <c r="C204" s="205"/>
      <c r="D204" s="205"/>
      <c r="E204" s="80"/>
      <c r="F204" s="205"/>
      <c r="G204" s="206"/>
      <c r="H204" s="206"/>
      <c r="I204" s="207"/>
      <c r="J204" s="207"/>
      <c r="K204" s="208"/>
      <c r="L204" s="208"/>
      <c r="M204" s="80"/>
    </row>
    <row r="205" spans="1:13" s="12" customFormat="1" ht="12.75">
      <c r="A205" s="374"/>
      <c r="B205" s="205"/>
      <c r="C205" s="205"/>
      <c r="D205" s="205"/>
      <c r="E205" s="80"/>
      <c r="F205" s="205"/>
      <c r="G205" s="206"/>
      <c r="H205" s="206"/>
      <c r="I205" s="207"/>
      <c r="J205" s="207"/>
      <c r="K205" s="208"/>
      <c r="L205" s="208"/>
      <c r="M205" s="80"/>
    </row>
    <row r="206" spans="1:13" s="12" customFormat="1" ht="12.75">
      <c r="A206" s="374"/>
      <c r="B206" s="205"/>
      <c r="C206" s="205"/>
      <c r="D206" s="205"/>
      <c r="E206" s="80"/>
      <c r="F206" s="205"/>
      <c r="G206" s="206"/>
      <c r="H206" s="206"/>
      <c r="I206" s="207"/>
      <c r="J206" s="207"/>
      <c r="K206" s="208"/>
      <c r="L206" s="208"/>
      <c r="M206" s="80"/>
    </row>
    <row r="207" spans="1:13" s="12" customFormat="1" ht="12.75">
      <c r="A207" s="374"/>
      <c r="B207" s="205"/>
      <c r="C207" s="205"/>
      <c r="D207" s="205"/>
      <c r="E207" s="80"/>
      <c r="F207" s="205"/>
      <c r="G207" s="206"/>
      <c r="H207" s="206"/>
      <c r="I207" s="207"/>
      <c r="J207" s="207"/>
      <c r="K207" s="208"/>
      <c r="L207" s="208"/>
      <c r="M207" s="80"/>
    </row>
    <row r="208" spans="1:13" s="12" customFormat="1" ht="12.75">
      <c r="A208" s="374"/>
      <c r="B208" s="205"/>
      <c r="C208" s="205"/>
      <c r="D208" s="205"/>
      <c r="E208" s="80"/>
      <c r="F208" s="205"/>
      <c r="G208" s="206"/>
      <c r="H208" s="206"/>
      <c r="I208" s="207"/>
      <c r="J208" s="207"/>
      <c r="K208" s="208"/>
      <c r="L208" s="208"/>
      <c r="M208" s="80"/>
    </row>
    <row r="209" spans="1:13" s="12" customFormat="1" ht="12.75">
      <c r="A209" s="364"/>
      <c r="B209" s="82"/>
      <c r="C209" s="80"/>
      <c r="D209" s="80"/>
      <c r="E209" s="80"/>
      <c r="F209" s="80"/>
      <c r="G209" s="206"/>
      <c r="H209" s="206"/>
      <c r="I209" s="210"/>
      <c r="J209" s="210"/>
      <c r="K209" s="211"/>
      <c r="L209" s="211"/>
      <c r="M209" s="80"/>
    </row>
    <row r="210" spans="1:13" s="12" customFormat="1" ht="12.75">
      <c r="A210" s="374"/>
      <c r="B210" s="205"/>
      <c r="C210" s="205"/>
      <c r="D210" s="205"/>
      <c r="E210" s="80"/>
      <c r="F210" s="205"/>
      <c r="G210" s="206"/>
      <c r="H210" s="206"/>
      <c r="I210" s="207"/>
      <c r="J210" s="207"/>
      <c r="K210" s="208"/>
      <c r="L210" s="208"/>
      <c r="M210" s="80"/>
    </row>
    <row r="211" spans="1:13" s="12" customFormat="1" ht="12.75">
      <c r="A211" s="374"/>
      <c r="B211" s="205"/>
      <c r="C211" s="205"/>
      <c r="D211" s="205"/>
      <c r="E211" s="80"/>
      <c r="F211" s="205"/>
      <c r="G211" s="206"/>
      <c r="H211" s="206"/>
      <c r="I211" s="207"/>
      <c r="J211" s="207"/>
      <c r="K211" s="208"/>
      <c r="L211" s="208"/>
      <c r="M211" s="80"/>
    </row>
    <row r="212" spans="1:13" s="12" customFormat="1" ht="12.75">
      <c r="A212" s="374"/>
      <c r="B212" s="205"/>
      <c r="C212" s="205"/>
      <c r="D212" s="205"/>
      <c r="E212" s="80"/>
      <c r="F212" s="205"/>
      <c r="G212" s="206"/>
      <c r="H212" s="206"/>
      <c r="I212" s="207"/>
      <c r="J212" s="207"/>
      <c r="K212" s="208"/>
      <c r="L212" s="208"/>
      <c r="M212" s="80"/>
    </row>
    <row r="213" spans="1:13" s="12" customFormat="1" ht="12.75">
      <c r="A213" s="374"/>
      <c r="B213" s="205"/>
      <c r="C213" s="205"/>
      <c r="D213" s="205"/>
      <c r="E213" s="80"/>
      <c r="F213" s="205"/>
      <c r="G213" s="206"/>
      <c r="H213" s="206"/>
      <c r="I213" s="207"/>
      <c r="J213" s="207"/>
      <c r="K213" s="208"/>
      <c r="L213" s="208"/>
      <c r="M213" s="80"/>
    </row>
    <row r="214" spans="1:13" s="12" customFormat="1" ht="12.75">
      <c r="A214" s="374"/>
      <c r="B214" s="205"/>
      <c r="C214" s="205"/>
      <c r="D214" s="205"/>
      <c r="E214" s="80"/>
      <c r="F214" s="205"/>
      <c r="G214" s="206"/>
      <c r="H214" s="206"/>
      <c r="I214" s="207"/>
      <c r="J214" s="207"/>
      <c r="K214" s="208"/>
      <c r="L214" s="208"/>
      <c r="M214" s="80"/>
    </row>
    <row r="215" spans="1:13" s="12" customFormat="1" ht="12.75">
      <c r="A215" s="364"/>
      <c r="B215" s="82"/>
      <c r="C215" s="80"/>
      <c r="D215" s="80"/>
      <c r="E215" s="80"/>
      <c r="F215" s="80"/>
      <c r="G215" s="206"/>
      <c r="H215" s="206"/>
      <c r="I215" s="210"/>
      <c r="J215" s="210"/>
      <c r="K215" s="211"/>
      <c r="L215" s="211"/>
      <c r="M215" s="80"/>
    </row>
    <row r="216" spans="1:13" s="12" customFormat="1" ht="12.75">
      <c r="A216" s="374"/>
      <c r="B216" s="205"/>
      <c r="C216" s="80"/>
      <c r="D216" s="205"/>
      <c r="E216" s="80"/>
      <c r="F216" s="205"/>
      <c r="G216" s="206"/>
      <c r="H216" s="206"/>
      <c r="I216" s="207"/>
      <c r="J216" s="207"/>
      <c r="K216" s="208"/>
      <c r="L216" s="208"/>
      <c r="M216" s="80"/>
    </row>
    <row r="217" spans="1:13" s="12" customFormat="1" ht="12.75">
      <c r="A217" s="374"/>
      <c r="B217" s="205"/>
      <c r="C217" s="80"/>
      <c r="D217" s="205"/>
      <c r="E217" s="80"/>
      <c r="F217" s="205"/>
      <c r="G217" s="206"/>
      <c r="H217" s="206"/>
      <c r="I217" s="207"/>
      <c r="J217" s="207"/>
      <c r="K217" s="208"/>
      <c r="L217" s="208"/>
      <c r="M217" s="80"/>
    </row>
    <row r="218" spans="1:13" s="12" customFormat="1" ht="12.75">
      <c r="A218" s="374"/>
      <c r="B218" s="205"/>
      <c r="C218" s="80"/>
      <c r="D218" s="205"/>
      <c r="E218" s="80"/>
      <c r="F218" s="205"/>
      <c r="G218" s="206"/>
      <c r="H218" s="206"/>
      <c r="I218" s="207"/>
      <c r="J218" s="207"/>
      <c r="K218" s="208"/>
      <c r="L218" s="208"/>
      <c r="M218" s="80"/>
    </row>
    <row r="219" spans="1:13" s="12" customFormat="1" ht="12.75">
      <c r="A219" s="374"/>
      <c r="B219" s="205"/>
      <c r="C219" s="80"/>
      <c r="D219" s="205"/>
      <c r="E219" s="80"/>
      <c r="F219" s="205"/>
      <c r="G219" s="206"/>
      <c r="H219" s="206"/>
      <c r="I219" s="207"/>
      <c r="J219" s="207"/>
      <c r="K219" s="208"/>
      <c r="L219" s="208"/>
      <c r="M219" s="80"/>
    </row>
    <row r="220" spans="1:13" s="12" customFormat="1" ht="12.75">
      <c r="A220" s="374"/>
      <c r="B220" s="205"/>
      <c r="C220" s="80"/>
      <c r="D220" s="205"/>
      <c r="E220" s="80"/>
      <c r="F220" s="205"/>
      <c r="G220" s="206"/>
      <c r="H220" s="206"/>
      <c r="I220" s="207"/>
      <c r="J220" s="207"/>
      <c r="K220" s="208"/>
      <c r="L220" s="208"/>
      <c r="M220" s="80"/>
    </row>
    <row r="221" spans="1:13" s="12" customFormat="1" ht="12.75">
      <c r="A221" s="374"/>
      <c r="B221" s="205"/>
      <c r="C221" s="80"/>
      <c r="D221" s="205"/>
      <c r="E221" s="80"/>
      <c r="F221" s="205"/>
      <c r="G221" s="206"/>
      <c r="H221" s="206"/>
      <c r="I221" s="207"/>
      <c r="J221" s="207"/>
      <c r="K221" s="208"/>
      <c r="L221" s="208"/>
      <c r="M221" s="80"/>
    </row>
    <row r="222" spans="1:13" s="12" customFormat="1" ht="12.75">
      <c r="A222" s="374"/>
      <c r="B222" s="205"/>
      <c r="C222" s="80"/>
      <c r="D222" s="205"/>
      <c r="E222" s="80"/>
      <c r="F222" s="205"/>
      <c r="G222" s="206"/>
      <c r="H222" s="206"/>
      <c r="I222" s="207"/>
      <c r="J222" s="207"/>
      <c r="K222" s="208"/>
      <c r="L222" s="208"/>
      <c r="M222" s="80"/>
    </row>
    <row r="223" spans="1:13" s="12" customFormat="1" ht="12.75">
      <c r="A223" s="364"/>
      <c r="B223" s="82"/>
      <c r="C223" s="82"/>
      <c r="D223" s="80"/>
      <c r="E223" s="80"/>
      <c r="F223" s="80"/>
      <c r="G223" s="209"/>
      <c r="H223" s="209"/>
      <c r="I223" s="210"/>
      <c r="J223" s="210"/>
      <c r="K223" s="211"/>
      <c r="L223" s="211"/>
      <c r="M223" s="80"/>
    </row>
    <row r="224" spans="1:13" s="12" customFormat="1" ht="12.75">
      <c r="A224" s="377"/>
      <c r="B224" s="205"/>
      <c r="C224" s="80"/>
      <c r="D224" s="205"/>
      <c r="E224" s="80"/>
      <c r="F224" s="205"/>
      <c r="G224" s="206"/>
      <c r="H224" s="206"/>
      <c r="I224" s="207"/>
      <c r="J224" s="207"/>
      <c r="K224" s="208"/>
      <c r="L224" s="208"/>
      <c r="M224" s="80"/>
    </row>
    <row r="225" spans="1:13" s="12" customFormat="1" ht="12.75">
      <c r="A225" s="377"/>
      <c r="B225" s="205"/>
      <c r="C225" s="80"/>
      <c r="D225" s="205"/>
      <c r="E225" s="80"/>
      <c r="F225" s="205"/>
      <c r="G225" s="206"/>
      <c r="H225" s="206"/>
      <c r="I225" s="207"/>
      <c r="J225" s="207"/>
      <c r="K225" s="208"/>
      <c r="L225" s="208"/>
      <c r="M225" s="80"/>
    </row>
    <row r="226" spans="1:13" s="12" customFormat="1" ht="12.75">
      <c r="A226" s="377"/>
      <c r="B226" s="205"/>
      <c r="C226" s="80"/>
      <c r="D226" s="205"/>
      <c r="E226" s="80"/>
      <c r="F226" s="205"/>
      <c r="G226" s="206"/>
      <c r="H226" s="206"/>
      <c r="I226" s="207"/>
      <c r="J226" s="207"/>
      <c r="K226" s="208"/>
      <c r="L226" s="208"/>
      <c r="M226" s="80"/>
    </row>
    <row r="227" spans="1:13" s="12" customFormat="1" ht="12.75">
      <c r="A227" s="377"/>
      <c r="B227" s="205"/>
      <c r="C227" s="80"/>
      <c r="D227" s="205"/>
      <c r="E227" s="80"/>
      <c r="F227" s="205"/>
      <c r="G227" s="206"/>
      <c r="H227" s="206"/>
      <c r="I227" s="207"/>
      <c r="J227" s="207"/>
      <c r="K227" s="208"/>
      <c r="L227" s="208"/>
      <c r="M227" s="80"/>
    </row>
    <row r="228" spans="1:13" s="12" customFormat="1" ht="12.75">
      <c r="A228" s="377"/>
      <c r="B228" s="205"/>
      <c r="C228" s="80"/>
      <c r="D228" s="205"/>
      <c r="E228" s="80"/>
      <c r="F228" s="205"/>
      <c r="G228" s="206"/>
      <c r="H228" s="206"/>
      <c r="I228" s="207"/>
      <c r="J228" s="207"/>
      <c r="K228" s="208"/>
      <c r="L228" s="208"/>
      <c r="M228" s="80"/>
    </row>
    <row r="229" spans="1:13" s="12" customFormat="1" ht="12.75">
      <c r="A229" s="377"/>
      <c r="B229" s="205"/>
      <c r="C229" s="80"/>
      <c r="D229" s="205"/>
      <c r="E229" s="80"/>
      <c r="F229" s="205"/>
      <c r="G229" s="206"/>
      <c r="H229" s="206"/>
      <c r="I229" s="207"/>
      <c r="J229" s="207"/>
      <c r="K229" s="208"/>
      <c r="L229" s="208"/>
      <c r="M229" s="80"/>
    </row>
  </sheetData>
  <sheetProtection/>
  <printOptions gridLines="1"/>
  <pageMargins left="0.7874015748031497" right="0.7874015748031497" top="1.1811023622047245" bottom="0.7874015748031497" header="0.5118110236220472" footer="0.5118110236220472"/>
  <pageSetup fitToHeight="11" horizontalDpi="600" verticalDpi="600" orientation="landscape" paperSize="9" scale="90" r:id="rId1"/>
  <headerFooter alignWithMargins="0">
    <oddHeader>&amp;L&amp;"Times New Roman,Obyčejné"&amp;8Fakultní nemocnice Brno, Jihlavská 20, 625 00 Brno
Heliport  HEMS
SO 01 - Heliport
Stupeň: Prováděcí dokumentace
</oddHeader>
    <oddFooter>&amp;C&amp;"Times New Roman,Obyčejné"&amp;10Stránka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indexed="34"/>
  </sheetPr>
  <dimension ref="A2:J68"/>
  <sheetViews>
    <sheetView zoomScalePageLayoutView="0" workbookViewId="0" topLeftCell="A4">
      <selection activeCell="G18" sqref="G18"/>
    </sheetView>
  </sheetViews>
  <sheetFormatPr defaultColWidth="8.796875" defaultRowHeight="15"/>
  <cols>
    <col min="1" max="1" width="12.09765625" style="382" customWidth="1"/>
    <col min="2" max="3" width="9.3984375" style="46" customWidth="1"/>
    <col min="4" max="4" width="4.09765625" style="46" customWidth="1"/>
    <col min="5" max="5" width="5.8984375" style="46" customWidth="1"/>
    <col min="6" max="6" width="3.19921875" style="46" customWidth="1"/>
    <col min="7" max="7" width="7.69921875" style="49" customWidth="1"/>
    <col min="8" max="8" width="8.59765625" style="47" customWidth="1"/>
    <col min="9" max="9" width="8.796875" style="46" bestFit="1" customWidth="1"/>
    <col min="10" max="254" width="8.59765625" style="46" customWidth="1"/>
    <col min="255" max="16384" width="8.8984375" style="46" customWidth="1"/>
  </cols>
  <sheetData>
    <row r="2" spans="1:8" s="1" customFormat="1" ht="24.75" customHeight="1">
      <c r="A2" s="367"/>
      <c r="B2" s="74" t="s">
        <v>75</v>
      </c>
      <c r="C2" s="38"/>
      <c r="D2" s="12"/>
      <c r="G2" s="6"/>
      <c r="H2" s="6"/>
    </row>
    <row r="3" spans="1:8" s="50" customFormat="1" ht="12.75">
      <c r="A3" s="378"/>
      <c r="G3" s="51"/>
      <c r="H3" s="52"/>
    </row>
    <row r="4" spans="1:9" s="50" customFormat="1" ht="25.5">
      <c r="A4" s="379" t="s">
        <v>98</v>
      </c>
      <c r="B4" s="68"/>
      <c r="C4" s="68" t="s">
        <v>7</v>
      </c>
      <c r="F4" s="67"/>
      <c r="G4" s="70"/>
      <c r="H4" s="350" t="s">
        <v>308</v>
      </c>
      <c r="I4" s="350" t="s">
        <v>309</v>
      </c>
    </row>
    <row r="5" spans="1:9" s="50" customFormat="1" ht="12.75">
      <c r="A5" s="379"/>
      <c r="B5" s="68"/>
      <c r="C5" s="68"/>
      <c r="F5" s="67"/>
      <c r="G5" s="70"/>
      <c r="H5" s="70"/>
      <c r="I5" s="70"/>
    </row>
    <row r="6" spans="1:9" s="50" customFormat="1" ht="12.75">
      <c r="A6" s="379"/>
      <c r="B6" s="68"/>
      <c r="C6" s="68"/>
      <c r="F6" s="67"/>
      <c r="G6" s="70"/>
      <c r="H6" s="70"/>
      <c r="I6" s="70"/>
    </row>
    <row r="7" spans="1:9" s="50" customFormat="1" ht="12.75">
      <c r="A7" s="378"/>
      <c r="E7" s="68"/>
      <c r="F7" s="69"/>
      <c r="G7" s="51"/>
      <c r="H7" s="52"/>
      <c r="I7" s="52"/>
    </row>
    <row r="8" spans="1:10" ht="12.75">
      <c r="A8" s="380" t="s">
        <v>17</v>
      </c>
      <c r="B8" s="71" t="s">
        <v>148</v>
      </c>
      <c r="C8" s="12" t="s">
        <v>431</v>
      </c>
      <c r="D8" s="71"/>
      <c r="E8" s="12"/>
      <c r="F8" s="71"/>
      <c r="G8" s="72"/>
      <c r="H8" s="72">
        <f>RMS1!K108</f>
        <v>103238</v>
      </c>
      <c r="I8" s="72">
        <f>RMS1!L108</f>
        <v>15057</v>
      </c>
      <c r="J8" s="18"/>
    </row>
    <row r="9" spans="1:10" ht="12.75">
      <c r="A9" s="380" t="s">
        <v>99</v>
      </c>
      <c r="B9" s="71" t="s">
        <v>438</v>
      </c>
      <c r="C9" s="12"/>
      <c r="D9" s="71"/>
      <c r="E9" s="12"/>
      <c r="F9" s="71"/>
      <c r="G9" s="72"/>
      <c r="H9" s="72">
        <f>DOPLNĚNÍ!K39</f>
        <v>8295</v>
      </c>
      <c r="I9" s="72">
        <f>DOPLNĚNÍ!L39</f>
        <v>540</v>
      </c>
      <c r="J9" s="18"/>
    </row>
    <row r="10" spans="1:10" ht="12.75">
      <c r="A10" s="380" t="s">
        <v>100</v>
      </c>
      <c r="B10" s="71" t="s">
        <v>439</v>
      </c>
      <c r="C10" s="12"/>
      <c r="D10" s="71"/>
      <c r="E10" s="12"/>
      <c r="F10" s="71"/>
      <c r="G10" s="72"/>
      <c r="H10" s="72">
        <f>skříňky!K23</f>
        <v>42600</v>
      </c>
      <c r="I10" s="72">
        <f>skříňky!L23</f>
        <v>2640</v>
      </c>
      <c r="J10" s="18"/>
    </row>
    <row r="11" spans="1:10" ht="12.75">
      <c r="A11" s="380" t="s">
        <v>42</v>
      </c>
      <c r="B11" s="71" t="s">
        <v>440</v>
      </c>
      <c r="C11" s="12"/>
      <c r="D11" s="71"/>
      <c r="E11" s="12"/>
      <c r="F11" s="71"/>
      <c r="G11" s="72"/>
      <c r="H11" s="72">
        <v>39160</v>
      </c>
      <c r="I11" s="72"/>
      <c r="J11" s="18"/>
    </row>
    <row r="12" spans="1:10" ht="12.75">
      <c r="A12" s="380" t="s">
        <v>318</v>
      </c>
      <c r="B12" s="12"/>
      <c r="C12" s="12"/>
      <c r="D12" s="12"/>
      <c r="E12" s="12"/>
      <c r="F12" s="12"/>
      <c r="G12" s="73"/>
      <c r="H12" s="33">
        <v>9664.65</v>
      </c>
      <c r="I12" s="33"/>
      <c r="J12" s="18"/>
    </row>
    <row r="13" spans="1:10" ht="12.75">
      <c r="A13" s="380"/>
      <c r="B13" s="12"/>
      <c r="C13" s="12"/>
      <c r="D13" s="12"/>
      <c r="E13" s="12"/>
      <c r="F13" s="12"/>
      <c r="G13" s="73"/>
      <c r="H13" s="33"/>
      <c r="I13" s="33"/>
      <c r="J13" s="18"/>
    </row>
    <row r="14" spans="1:10" s="1" customFormat="1" ht="12.75" customHeight="1" thickBot="1">
      <c r="A14" s="381" t="s">
        <v>5</v>
      </c>
      <c r="B14" s="61"/>
      <c r="C14" s="61"/>
      <c r="D14" s="61"/>
      <c r="E14" s="61"/>
      <c r="F14" s="61"/>
      <c r="G14" s="62"/>
      <c r="H14" s="63">
        <f>SUM(H8:H12)</f>
        <v>202957.65</v>
      </c>
      <c r="I14" s="63">
        <f>SUM(I8:I12)</f>
        <v>18237</v>
      </c>
      <c r="J14" s="18"/>
    </row>
    <row r="15" spans="1:8" ht="12.75">
      <c r="A15" s="380"/>
      <c r="B15" s="12"/>
      <c r="C15" s="12"/>
      <c r="D15" s="12"/>
      <c r="E15" s="12"/>
      <c r="F15" s="12"/>
      <c r="G15" s="73"/>
      <c r="H15" s="33"/>
    </row>
    <row r="16" spans="1:8" ht="12.75">
      <c r="A16" s="383" t="s">
        <v>458</v>
      </c>
      <c r="B16" s="12"/>
      <c r="C16" s="12"/>
      <c r="D16" s="12"/>
      <c r="E16" s="12"/>
      <c r="F16" s="12"/>
      <c r="G16" s="73"/>
      <c r="H16" s="33"/>
    </row>
    <row r="17" spans="1:8" ht="12.75">
      <c r="A17" s="3" t="s">
        <v>441</v>
      </c>
      <c r="B17" s="4"/>
      <c r="C17" s="13"/>
      <c r="D17" s="3" t="s">
        <v>443</v>
      </c>
      <c r="E17" s="13"/>
      <c r="F17" s="12"/>
      <c r="G17" s="73"/>
      <c r="H17" s="33"/>
    </row>
    <row r="18" spans="1:8" ht="12.75">
      <c r="A18" s="3" t="s">
        <v>442</v>
      </c>
      <c r="B18" s="4"/>
      <c r="C18" s="13"/>
      <c r="D18" s="3" t="s">
        <v>443</v>
      </c>
      <c r="E18" s="13"/>
      <c r="F18" s="12"/>
      <c r="G18" s="73"/>
      <c r="H18" s="33"/>
    </row>
    <row r="19" spans="1:8" ht="12.75">
      <c r="A19" s="3" t="s">
        <v>444</v>
      </c>
      <c r="B19" s="4"/>
      <c r="C19" s="13"/>
      <c r="D19" s="3" t="s">
        <v>445</v>
      </c>
      <c r="E19" s="13"/>
      <c r="F19" s="12"/>
      <c r="G19" s="73"/>
      <c r="H19" s="33"/>
    </row>
    <row r="20" spans="1:8" ht="12.75">
      <c r="A20" s="3" t="s">
        <v>446</v>
      </c>
      <c r="B20" s="4"/>
      <c r="C20" s="13"/>
      <c r="D20" s="3" t="s">
        <v>447</v>
      </c>
      <c r="E20" s="13"/>
      <c r="F20" s="12"/>
      <c r="G20" s="73"/>
      <c r="H20" s="33"/>
    </row>
    <row r="21" spans="1:8" ht="12.75">
      <c r="A21" s="3" t="s">
        <v>448</v>
      </c>
      <c r="B21" s="3"/>
      <c r="C21" s="13"/>
      <c r="D21" s="4" t="s">
        <v>459</v>
      </c>
      <c r="E21" s="13"/>
      <c r="F21" s="12"/>
      <c r="G21" s="73"/>
      <c r="H21" s="33"/>
    </row>
    <row r="22" spans="1:8" ht="12.75">
      <c r="A22" s="3" t="s">
        <v>449</v>
      </c>
      <c r="B22" s="4"/>
      <c r="C22" s="13"/>
      <c r="D22" s="3" t="s">
        <v>505</v>
      </c>
      <c r="E22" s="13"/>
      <c r="F22" s="12"/>
      <c r="G22" s="73"/>
      <c r="H22" s="33"/>
    </row>
    <row r="23" spans="1:8" ht="12.75">
      <c r="A23" s="3" t="s">
        <v>450</v>
      </c>
      <c r="B23" s="4"/>
      <c r="C23" s="13"/>
      <c r="D23" s="3" t="s">
        <v>451</v>
      </c>
      <c r="E23" s="13"/>
      <c r="F23" s="12"/>
      <c r="G23" s="73"/>
      <c r="H23" s="33"/>
    </row>
    <row r="24" spans="1:8" ht="12.75">
      <c r="A24" s="390" t="s">
        <v>452</v>
      </c>
      <c r="B24" s="3"/>
      <c r="C24" s="13"/>
      <c r="D24" s="13"/>
      <c r="E24" s="4"/>
      <c r="F24" s="12"/>
      <c r="G24" s="73"/>
      <c r="H24" s="33"/>
    </row>
    <row r="25" spans="1:8" ht="12.75">
      <c r="A25" s="3" t="s">
        <v>453</v>
      </c>
      <c r="B25" s="3"/>
      <c r="C25" s="4"/>
      <c r="D25" s="13"/>
      <c r="E25" s="122"/>
      <c r="F25" s="12"/>
      <c r="G25" s="73"/>
      <c r="H25" s="33"/>
    </row>
    <row r="26" spans="1:8" ht="12.75">
      <c r="A26" s="3" t="s">
        <v>454</v>
      </c>
      <c r="B26" s="3"/>
      <c r="C26" s="4"/>
      <c r="D26" s="13"/>
      <c r="E26" s="122"/>
      <c r="F26" s="12"/>
      <c r="G26" s="73"/>
      <c r="H26" s="33"/>
    </row>
    <row r="27" spans="1:8" ht="12.75">
      <c r="A27" s="3" t="s">
        <v>455</v>
      </c>
      <c r="B27" s="4"/>
      <c r="C27" s="3"/>
      <c r="D27" s="13"/>
      <c r="E27" s="122"/>
      <c r="F27" s="53"/>
      <c r="G27" s="54"/>
      <c r="H27" s="54"/>
    </row>
    <row r="28" spans="1:5" ht="12.75">
      <c r="A28" s="3" t="s">
        <v>456</v>
      </c>
      <c r="B28" s="4"/>
      <c r="C28" s="4"/>
      <c r="D28" s="13"/>
      <c r="E28" s="122"/>
    </row>
    <row r="29" spans="1:7" ht="12.75">
      <c r="A29" s="3" t="s">
        <v>457</v>
      </c>
      <c r="B29" s="3"/>
      <c r="C29" s="4"/>
      <c r="D29" s="13"/>
      <c r="E29" s="122"/>
      <c r="F29" s="53"/>
      <c r="G29" s="47"/>
    </row>
    <row r="30" ht="12.75">
      <c r="E30" s="53"/>
    </row>
    <row r="31" ht="12.75">
      <c r="E31" s="53"/>
    </row>
    <row r="33" spans="2:6" ht="12.75">
      <c r="B33" s="53"/>
      <c r="D33" s="53"/>
      <c r="F33" s="53"/>
    </row>
    <row r="34" spans="2:6" ht="12.75">
      <c r="B34" s="53"/>
      <c r="D34" s="53"/>
      <c r="F34" s="53"/>
    </row>
    <row r="35" spans="6:7" ht="12.75">
      <c r="F35" s="53"/>
      <c r="G35" s="47"/>
    </row>
    <row r="37" ht="12.75">
      <c r="B37" s="53"/>
    </row>
    <row r="38" ht="12.75">
      <c r="B38" s="55"/>
    </row>
    <row r="46" ht="12.75">
      <c r="H46" s="48"/>
    </row>
    <row r="59" ht="12.75">
      <c r="C59" s="49"/>
    </row>
    <row r="60" ht="12.75">
      <c r="C60" s="49"/>
    </row>
    <row r="68" ht="12.75">
      <c r="D68" s="49"/>
    </row>
  </sheetData>
  <sheetProtection/>
  <printOptions gridLines="1"/>
  <pageMargins left="0.7874015748031497" right="0.7874015748031497" top="1.1811023622047245" bottom="0.7874015748031497" header="0.5118110236220472" footer="0.5118110236220472"/>
  <pageSetup horizontalDpi="600" verticalDpi="600" orientation="landscape" paperSize="9" scale="90" r:id="rId1"/>
  <headerFooter alignWithMargins="0">
    <oddHeader>&amp;L&amp;"Times New Roman,Obyčejné"&amp;8Fakultní nemocnice Brno, Jihlavská 20, 625 00 Brno
Heliport  HEMS
SO 01 - Heliport
Stupeň: Prováděcí dokumentace
</oddHeader>
    <oddFooter>&amp;C&amp;"Times New Roman,Obyčejné"&amp;10Stránka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P173"/>
  <sheetViews>
    <sheetView zoomScalePageLayoutView="0" workbookViewId="0" topLeftCell="C73">
      <selection activeCell="K108" sqref="K108:L108"/>
    </sheetView>
  </sheetViews>
  <sheetFormatPr defaultColWidth="8.796875" defaultRowHeight="15"/>
  <cols>
    <col min="1" max="1" width="4.69921875" style="441" customWidth="1"/>
    <col min="2" max="2" width="12.19921875" style="423" customWidth="1"/>
    <col min="3" max="3" width="16.09765625" style="176" customWidth="1"/>
    <col min="4" max="6" width="8.8984375" style="176" customWidth="1"/>
    <col min="7" max="7" width="6.3984375" style="176" customWidth="1"/>
    <col min="8" max="8" width="3.8984375" style="176" customWidth="1"/>
    <col min="9" max="10" width="8.09765625" style="176" customWidth="1"/>
    <col min="11" max="12" width="11" style="176" bestFit="1" customWidth="1"/>
    <col min="13" max="13" width="20.19921875" style="0" customWidth="1"/>
  </cols>
  <sheetData>
    <row r="1" spans="1:12" ht="15">
      <c r="A1" s="422"/>
      <c r="C1" s="64"/>
      <c r="D1" s="64"/>
      <c r="E1" s="65"/>
      <c r="F1" s="64"/>
      <c r="G1" s="424"/>
      <c r="H1" s="64"/>
      <c r="I1" s="425"/>
      <c r="J1" s="425"/>
      <c r="K1" s="426"/>
      <c r="L1" s="426"/>
    </row>
    <row r="2" spans="1:12" ht="20.25">
      <c r="A2" s="422"/>
      <c r="C2" s="427"/>
      <c r="D2" s="134" t="s">
        <v>380</v>
      </c>
      <c r="E2" s="135"/>
      <c r="F2" s="427"/>
      <c r="G2" s="100"/>
      <c r="H2" s="136"/>
      <c r="I2" s="138"/>
      <c r="J2" s="138"/>
      <c r="K2" s="138"/>
      <c r="L2" s="138"/>
    </row>
    <row r="3" spans="1:12" ht="15">
      <c r="A3" s="422"/>
      <c r="C3" s="136"/>
      <c r="D3" s="136"/>
      <c r="E3" s="136"/>
      <c r="F3" s="136"/>
      <c r="G3" s="100"/>
      <c r="H3" s="136"/>
      <c r="I3" s="138"/>
      <c r="J3" s="138"/>
      <c r="K3" s="138"/>
      <c r="L3" s="138"/>
    </row>
    <row r="4" spans="1:12" ht="15.75">
      <c r="A4" s="422"/>
      <c r="C4" s="428" t="s">
        <v>134</v>
      </c>
      <c r="D4" s="428"/>
      <c r="E4" s="428"/>
      <c r="F4" s="428"/>
      <c r="G4" s="429"/>
      <c r="H4" s="429"/>
      <c r="I4" s="430"/>
      <c r="J4" s="430"/>
      <c r="K4" s="430"/>
      <c r="L4" s="430"/>
    </row>
    <row r="5" spans="1:8" ht="15">
      <c r="A5" s="422"/>
      <c r="G5" s="423"/>
      <c r="H5" s="423"/>
    </row>
    <row r="6" spans="1:12" ht="25.5">
      <c r="A6" s="422"/>
      <c r="C6" s="145" t="s">
        <v>7</v>
      </c>
      <c r="D6" s="146"/>
      <c r="E6" s="146"/>
      <c r="F6" s="146"/>
      <c r="G6" s="431" t="s">
        <v>8</v>
      </c>
      <c r="H6" s="432" t="s">
        <v>3</v>
      </c>
      <c r="I6" s="391" t="s">
        <v>306</v>
      </c>
      <c r="J6" s="391" t="s">
        <v>307</v>
      </c>
      <c r="K6" s="391" t="s">
        <v>308</v>
      </c>
      <c r="L6" s="391" t="s">
        <v>309</v>
      </c>
    </row>
    <row r="7" spans="1:12" ht="15">
      <c r="A7" s="422"/>
      <c r="C7" s="145"/>
      <c r="D7" s="146"/>
      <c r="E7" s="146"/>
      <c r="F7" s="146"/>
      <c r="G7" s="431"/>
      <c r="H7" s="432"/>
      <c r="I7" s="433"/>
      <c r="J7" s="433"/>
      <c r="K7" s="433"/>
      <c r="L7" s="433"/>
    </row>
    <row r="8" spans="1:12" ht="15">
      <c r="A8" s="422">
        <v>1</v>
      </c>
      <c r="B8" s="123" t="s">
        <v>232</v>
      </c>
      <c r="C8" s="141" t="s">
        <v>207</v>
      </c>
      <c r="E8" s="160"/>
      <c r="F8" s="136"/>
      <c r="G8" s="166">
        <v>1</v>
      </c>
      <c r="H8" s="160" t="s">
        <v>6</v>
      </c>
      <c r="I8" s="396"/>
      <c r="J8" s="396">
        <v>800</v>
      </c>
      <c r="K8" s="387"/>
      <c r="L8" s="387">
        <f>G8*J8</f>
        <v>800</v>
      </c>
    </row>
    <row r="9" spans="1:14" s="4" customFormat="1" ht="12.75">
      <c r="A9" s="422">
        <v>2</v>
      </c>
      <c r="B9" s="123" t="s">
        <v>213</v>
      </c>
      <c r="C9" s="64" t="s">
        <v>378</v>
      </c>
      <c r="D9" s="65"/>
      <c r="E9" s="65"/>
      <c r="F9" s="64"/>
      <c r="G9" s="424">
        <v>1</v>
      </c>
      <c r="H9" s="394" t="s">
        <v>6</v>
      </c>
      <c r="I9" s="434">
        <v>8600</v>
      </c>
      <c r="J9" s="66"/>
      <c r="K9" s="387">
        <f>G9*I9</f>
        <v>8600</v>
      </c>
      <c r="L9" s="387">
        <f aca="true" t="shared" si="0" ref="L9:L72">G9*J9</f>
        <v>0</v>
      </c>
      <c r="M9" s="43"/>
      <c r="N9" s="56"/>
    </row>
    <row r="10" spans="1:14" s="4" customFormat="1" ht="15">
      <c r="A10" s="422">
        <v>3</v>
      </c>
      <c r="B10" s="123" t="s">
        <v>233</v>
      </c>
      <c r="C10" s="141" t="s">
        <v>207</v>
      </c>
      <c r="D10" s="176"/>
      <c r="E10" s="160"/>
      <c r="F10" s="136"/>
      <c r="G10" s="166">
        <v>2</v>
      </c>
      <c r="H10" s="160" t="s">
        <v>6</v>
      </c>
      <c r="I10" s="396"/>
      <c r="J10" s="396">
        <v>260</v>
      </c>
      <c r="K10" s="387">
        <f aca="true" t="shared" si="1" ref="K10:K73">G10*I10</f>
        <v>0</v>
      </c>
      <c r="L10" s="387">
        <f t="shared" si="0"/>
        <v>520</v>
      </c>
      <c r="N10" s="56"/>
    </row>
    <row r="11" spans="1:14" s="4" customFormat="1" ht="12.75">
      <c r="A11" s="422">
        <v>4</v>
      </c>
      <c r="B11" s="123" t="s">
        <v>214</v>
      </c>
      <c r="C11" s="64" t="s">
        <v>93</v>
      </c>
      <c r="D11" s="65"/>
      <c r="E11" s="65"/>
      <c r="F11" s="64"/>
      <c r="G11" s="424">
        <v>2</v>
      </c>
      <c r="H11" s="394" t="s">
        <v>6</v>
      </c>
      <c r="I11" s="434">
        <v>2140</v>
      </c>
      <c r="J11" s="66"/>
      <c r="K11" s="387">
        <f t="shared" si="1"/>
        <v>4280</v>
      </c>
      <c r="L11" s="387">
        <f t="shared" si="0"/>
        <v>0</v>
      </c>
      <c r="M11" s="43"/>
      <c r="N11" s="56"/>
    </row>
    <row r="12" spans="1:14" s="4" customFormat="1" ht="15">
      <c r="A12" s="422">
        <v>5</v>
      </c>
      <c r="B12" s="123" t="s">
        <v>233</v>
      </c>
      <c r="C12" s="141" t="s">
        <v>207</v>
      </c>
      <c r="D12" s="176"/>
      <c r="E12" s="160"/>
      <c r="F12" s="136"/>
      <c r="G12" s="166">
        <v>1</v>
      </c>
      <c r="H12" s="160" t="s">
        <v>6</v>
      </c>
      <c r="I12" s="396"/>
      <c r="J12" s="396">
        <v>260</v>
      </c>
      <c r="K12" s="387">
        <f t="shared" si="1"/>
        <v>0</v>
      </c>
      <c r="L12" s="387">
        <f t="shared" si="0"/>
        <v>260</v>
      </c>
      <c r="N12" s="56"/>
    </row>
    <row r="13" spans="1:14" s="4" customFormat="1" ht="12.75">
      <c r="A13" s="422">
        <v>6</v>
      </c>
      <c r="B13" s="123" t="s">
        <v>214</v>
      </c>
      <c r="C13" s="64" t="s">
        <v>379</v>
      </c>
      <c r="D13" s="65"/>
      <c r="E13" s="65"/>
      <c r="F13" s="64"/>
      <c r="G13" s="424">
        <v>1</v>
      </c>
      <c r="H13" s="394" t="s">
        <v>6</v>
      </c>
      <c r="I13" s="434">
        <v>1200</v>
      </c>
      <c r="J13" s="66"/>
      <c r="K13" s="387">
        <f t="shared" si="1"/>
        <v>1200</v>
      </c>
      <c r="L13" s="387">
        <f t="shared" si="0"/>
        <v>0</v>
      </c>
      <c r="M13" s="43"/>
      <c r="N13" s="56"/>
    </row>
    <row r="14" spans="1:14" s="4" customFormat="1" ht="15">
      <c r="A14" s="422">
        <v>7</v>
      </c>
      <c r="B14" s="123" t="s">
        <v>233</v>
      </c>
      <c r="C14" s="141" t="s">
        <v>207</v>
      </c>
      <c r="D14" s="176"/>
      <c r="E14" s="160"/>
      <c r="F14" s="136"/>
      <c r="G14" s="166">
        <f>SUM(G15)</f>
        <v>1</v>
      </c>
      <c r="H14" s="160" t="s">
        <v>6</v>
      </c>
      <c r="I14" s="396"/>
      <c r="J14" s="396">
        <v>260</v>
      </c>
      <c r="K14" s="387">
        <f t="shared" si="1"/>
        <v>0</v>
      </c>
      <c r="L14" s="387">
        <f t="shared" si="0"/>
        <v>260</v>
      </c>
      <c r="N14" s="56"/>
    </row>
    <row r="15" spans="1:14" s="4" customFormat="1" ht="12.75">
      <c r="A15" s="422">
        <v>8</v>
      </c>
      <c r="B15" s="123" t="s">
        <v>214</v>
      </c>
      <c r="C15" s="435" t="s">
        <v>97</v>
      </c>
      <c r="D15" s="65"/>
      <c r="E15" s="65"/>
      <c r="F15" s="64"/>
      <c r="G15" s="424">
        <v>1</v>
      </c>
      <c r="H15" s="394" t="s">
        <v>6</v>
      </c>
      <c r="I15" s="434">
        <v>1600</v>
      </c>
      <c r="J15" s="66"/>
      <c r="K15" s="387">
        <f t="shared" si="1"/>
        <v>1600</v>
      </c>
      <c r="L15" s="387">
        <f t="shared" si="0"/>
        <v>0</v>
      </c>
      <c r="M15" s="43"/>
      <c r="N15" s="56"/>
    </row>
    <row r="16" spans="1:14" s="4" customFormat="1" ht="15">
      <c r="A16" s="422">
        <v>9</v>
      </c>
      <c r="B16" s="123" t="s">
        <v>233</v>
      </c>
      <c r="C16" s="141" t="s">
        <v>207</v>
      </c>
      <c r="D16" s="176"/>
      <c r="E16" s="160"/>
      <c r="F16" s="136"/>
      <c r="G16" s="166">
        <f>SUM(G17)</f>
        <v>1</v>
      </c>
      <c r="H16" s="160" t="s">
        <v>6</v>
      </c>
      <c r="I16" s="396"/>
      <c r="J16" s="396">
        <v>260</v>
      </c>
      <c r="K16" s="387">
        <f t="shared" si="1"/>
        <v>0</v>
      </c>
      <c r="L16" s="387">
        <f t="shared" si="0"/>
        <v>260</v>
      </c>
      <c r="N16" s="56"/>
    </row>
    <row r="17" spans="1:14" s="4" customFormat="1" ht="12.75">
      <c r="A17" s="422">
        <v>10</v>
      </c>
      <c r="B17" s="123" t="s">
        <v>214</v>
      </c>
      <c r="C17" s="64" t="s">
        <v>90</v>
      </c>
      <c r="D17" s="65"/>
      <c r="E17" s="65"/>
      <c r="F17" s="64"/>
      <c r="G17" s="424">
        <v>1</v>
      </c>
      <c r="H17" s="394" t="s">
        <v>46</v>
      </c>
      <c r="I17" s="434">
        <v>650</v>
      </c>
      <c r="J17" s="66"/>
      <c r="K17" s="387">
        <f t="shared" si="1"/>
        <v>650</v>
      </c>
      <c r="L17" s="387">
        <f t="shared" si="0"/>
        <v>0</v>
      </c>
      <c r="N17" s="56"/>
    </row>
    <row r="18" spans="1:14" s="4" customFormat="1" ht="15">
      <c r="A18" s="422">
        <v>11</v>
      </c>
      <c r="B18" s="123" t="s">
        <v>233</v>
      </c>
      <c r="C18" s="141" t="s">
        <v>207</v>
      </c>
      <c r="D18" s="176"/>
      <c r="E18" s="160"/>
      <c r="F18" s="136"/>
      <c r="G18" s="436">
        <v>2</v>
      </c>
      <c r="H18" s="64" t="s">
        <v>22</v>
      </c>
      <c r="I18" s="396"/>
      <c r="J18" s="396">
        <v>260</v>
      </c>
      <c r="K18" s="387">
        <f t="shared" si="1"/>
        <v>0</v>
      </c>
      <c r="L18" s="387">
        <f t="shared" si="0"/>
        <v>520</v>
      </c>
      <c r="N18" s="56"/>
    </row>
    <row r="19" spans="1:15" s="4" customFormat="1" ht="12.75">
      <c r="A19" s="422">
        <v>12</v>
      </c>
      <c r="B19" s="123" t="s">
        <v>214</v>
      </c>
      <c r="C19" s="64" t="s">
        <v>91</v>
      </c>
      <c r="D19" s="65"/>
      <c r="E19" s="65"/>
      <c r="F19" s="64"/>
      <c r="G19" s="436">
        <v>2</v>
      </c>
      <c r="H19" s="394" t="s">
        <v>22</v>
      </c>
      <c r="I19" s="434">
        <v>470</v>
      </c>
      <c r="J19" s="66"/>
      <c r="K19" s="387">
        <f t="shared" si="1"/>
        <v>940</v>
      </c>
      <c r="L19" s="387">
        <f t="shared" si="0"/>
        <v>0</v>
      </c>
      <c r="N19" s="56"/>
      <c r="O19" s="57"/>
    </row>
    <row r="20" spans="1:15" s="4" customFormat="1" ht="15">
      <c r="A20" s="422">
        <v>13</v>
      </c>
      <c r="B20" s="123" t="s">
        <v>233</v>
      </c>
      <c r="C20" s="141" t="s">
        <v>207</v>
      </c>
      <c r="D20" s="176"/>
      <c r="E20" s="160"/>
      <c r="F20" s="136"/>
      <c r="G20" s="166">
        <f>SUM(G21)</f>
        <v>1</v>
      </c>
      <c r="H20" s="160" t="s">
        <v>6</v>
      </c>
      <c r="I20" s="396"/>
      <c r="J20" s="396">
        <v>120</v>
      </c>
      <c r="K20" s="387">
        <f t="shared" si="1"/>
        <v>0</v>
      </c>
      <c r="L20" s="387">
        <f t="shared" si="0"/>
        <v>120</v>
      </c>
      <c r="N20" s="56"/>
      <c r="O20" s="57"/>
    </row>
    <row r="21" spans="1:14" s="4" customFormat="1" ht="12.75">
      <c r="A21" s="422">
        <v>14</v>
      </c>
      <c r="B21" s="123" t="s">
        <v>214</v>
      </c>
      <c r="C21" s="64" t="s">
        <v>92</v>
      </c>
      <c r="D21" s="65"/>
      <c r="E21" s="64" t="s">
        <v>10</v>
      </c>
      <c r="F21" s="64"/>
      <c r="G21" s="424">
        <v>1</v>
      </c>
      <c r="H21" s="394" t="s">
        <v>6</v>
      </c>
      <c r="I21" s="434">
        <v>469</v>
      </c>
      <c r="J21" s="66"/>
      <c r="K21" s="387">
        <f t="shared" si="1"/>
        <v>469</v>
      </c>
      <c r="L21" s="387">
        <f t="shared" si="0"/>
        <v>0</v>
      </c>
      <c r="N21" s="56"/>
    </row>
    <row r="22" spans="1:14" s="4" customFormat="1" ht="15">
      <c r="A22" s="422">
        <v>15</v>
      </c>
      <c r="B22" s="123" t="s">
        <v>233</v>
      </c>
      <c r="C22" s="141" t="s">
        <v>207</v>
      </c>
      <c r="D22" s="176"/>
      <c r="E22" s="160"/>
      <c r="F22" s="136"/>
      <c r="G22" s="166">
        <f>SUM(G23:G24)</f>
        <v>10</v>
      </c>
      <c r="H22" s="160" t="s">
        <v>6</v>
      </c>
      <c r="I22" s="396"/>
      <c r="J22" s="396">
        <v>234</v>
      </c>
      <c r="K22" s="387">
        <f t="shared" si="1"/>
        <v>0</v>
      </c>
      <c r="L22" s="387">
        <f t="shared" si="0"/>
        <v>2340</v>
      </c>
      <c r="N22" s="56"/>
    </row>
    <row r="23" spans="1:13" s="1" customFormat="1" ht="12.75" customHeight="1">
      <c r="A23" s="422">
        <v>16</v>
      </c>
      <c r="B23" s="123" t="s">
        <v>214</v>
      </c>
      <c r="C23" s="64" t="s">
        <v>47</v>
      </c>
      <c r="D23" s="65"/>
      <c r="E23" s="64" t="s">
        <v>137</v>
      </c>
      <c r="F23" s="64"/>
      <c r="G23" s="424">
        <v>6</v>
      </c>
      <c r="H23" s="394" t="s">
        <v>6</v>
      </c>
      <c r="I23" s="434">
        <v>811</v>
      </c>
      <c r="J23" s="66"/>
      <c r="K23" s="387">
        <f t="shared" si="1"/>
        <v>4866</v>
      </c>
      <c r="L23" s="387">
        <f t="shared" si="0"/>
        <v>0</v>
      </c>
      <c r="M23" s="6"/>
    </row>
    <row r="24" spans="1:15" s="4" customFormat="1" ht="12.75">
      <c r="A24" s="422">
        <v>17</v>
      </c>
      <c r="B24" s="123" t="s">
        <v>214</v>
      </c>
      <c r="C24" s="64" t="s">
        <v>48</v>
      </c>
      <c r="D24" s="65"/>
      <c r="E24" s="64" t="s">
        <v>137</v>
      </c>
      <c r="F24" s="64"/>
      <c r="G24" s="424">
        <v>4</v>
      </c>
      <c r="H24" s="394" t="s">
        <v>6</v>
      </c>
      <c r="I24" s="396">
        <v>811</v>
      </c>
      <c r="J24" s="396"/>
      <c r="K24" s="387">
        <f t="shared" si="1"/>
        <v>3244</v>
      </c>
      <c r="L24" s="387">
        <f t="shared" si="0"/>
        <v>0</v>
      </c>
      <c r="N24" s="56"/>
      <c r="O24" s="3"/>
    </row>
    <row r="25" spans="1:15" s="4" customFormat="1" ht="12.75">
      <c r="A25" s="422">
        <v>18</v>
      </c>
      <c r="B25" s="123" t="s">
        <v>214</v>
      </c>
      <c r="C25" s="64" t="s">
        <v>410</v>
      </c>
      <c r="D25" s="65"/>
      <c r="E25" s="64"/>
      <c r="F25" s="64"/>
      <c r="G25" s="424">
        <v>1</v>
      </c>
      <c r="H25" s="394" t="s">
        <v>6</v>
      </c>
      <c r="I25" s="434">
        <v>124</v>
      </c>
      <c r="J25" s="66"/>
      <c r="K25" s="387">
        <f t="shared" si="1"/>
        <v>124</v>
      </c>
      <c r="L25" s="387">
        <f t="shared" si="0"/>
        <v>0</v>
      </c>
      <c r="N25" s="56"/>
      <c r="O25" s="3"/>
    </row>
    <row r="26" spans="1:16" s="4" customFormat="1" ht="14.25" customHeight="1">
      <c r="A26" s="422">
        <v>19</v>
      </c>
      <c r="B26" s="123" t="s">
        <v>214</v>
      </c>
      <c r="C26" s="64" t="s">
        <v>49</v>
      </c>
      <c r="D26" s="65"/>
      <c r="E26" s="64" t="s">
        <v>96</v>
      </c>
      <c r="F26" s="65"/>
      <c r="G26" s="424">
        <v>1</v>
      </c>
      <c r="H26" s="394" t="s">
        <v>6</v>
      </c>
      <c r="I26" s="396">
        <v>860</v>
      </c>
      <c r="J26" s="396"/>
      <c r="K26" s="387">
        <f t="shared" si="1"/>
        <v>860</v>
      </c>
      <c r="L26" s="387">
        <f t="shared" si="0"/>
        <v>0</v>
      </c>
      <c r="N26" s="56"/>
      <c r="P26" s="57"/>
    </row>
    <row r="27" spans="1:16" s="4" customFormat="1" ht="14.25" customHeight="1">
      <c r="A27" s="422">
        <v>20</v>
      </c>
      <c r="B27" s="123" t="s">
        <v>234</v>
      </c>
      <c r="C27" s="141" t="s">
        <v>207</v>
      </c>
      <c r="D27" s="176"/>
      <c r="E27" s="160"/>
      <c r="F27" s="136"/>
      <c r="G27" s="166">
        <f>SUM(G28)</f>
        <v>1</v>
      </c>
      <c r="H27" s="160" t="s">
        <v>6</v>
      </c>
      <c r="I27" s="434"/>
      <c r="J27" s="66">
        <v>360</v>
      </c>
      <c r="K27" s="387">
        <f t="shared" si="1"/>
        <v>0</v>
      </c>
      <c r="L27" s="387">
        <f t="shared" si="0"/>
        <v>360</v>
      </c>
      <c r="N27" s="56"/>
      <c r="P27" s="57"/>
    </row>
    <row r="28" spans="1:14" s="4" customFormat="1" ht="12.75">
      <c r="A28" s="422">
        <v>21</v>
      </c>
      <c r="B28" s="123" t="s">
        <v>214</v>
      </c>
      <c r="C28" s="64" t="s">
        <v>51</v>
      </c>
      <c r="D28" s="435" t="s">
        <v>62</v>
      </c>
      <c r="E28" s="65"/>
      <c r="F28" s="64"/>
      <c r="G28" s="424">
        <v>1</v>
      </c>
      <c r="H28" s="394" t="s">
        <v>6</v>
      </c>
      <c r="I28" s="396">
        <v>2860</v>
      </c>
      <c r="J28" s="396"/>
      <c r="K28" s="387">
        <f t="shared" si="1"/>
        <v>2860</v>
      </c>
      <c r="L28" s="387">
        <f t="shared" si="0"/>
        <v>0</v>
      </c>
      <c r="M28" s="43"/>
      <c r="N28" s="56"/>
    </row>
    <row r="29" spans="1:16" s="4" customFormat="1" ht="14.25" customHeight="1">
      <c r="A29" s="422">
        <v>22</v>
      </c>
      <c r="B29" s="123" t="s">
        <v>234</v>
      </c>
      <c r="C29" s="141" t="s">
        <v>207</v>
      </c>
      <c r="D29" s="176"/>
      <c r="E29" s="160"/>
      <c r="F29" s="136"/>
      <c r="G29" s="166">
        <f>SUM(G30)</f>
        <v>1</v>
      </c>
      <c r="H29" s="160" t="s">
        <v>6</v>
      </c>
      <c r="I29" s="434"/>
      <c r="J29" s="66">
        <v>360</v>
      </c>
      <c r="K29" s="387">
        <f t="shared" si="1"/>
        <v>0</v>
      </c>
      <c r="L29" s="387">
        <f t="shared" si="0"/>
        <v>360</v>
      </c>
      <c r="N29" s="56"/>
      <c r="P29" s="57"/>
    </row>
    <row r="30" spans="1:14" s="4" customFormat="1" ht="12.75">
      <c r="A30" s="422">
        <v>23</v>
      </c>
      <c r="B30" s="123" t="s">
        <v>214</v>
      </c>
      <c r="C30" s="64" t="s">
        <v>51</v>
      </c>
      <c r="D30" s="435" t="s">
        <v>68</v>
      </c>
      <c r="E30" s="65"/>
      <c r="F30" s="64"/>
      <c r="G30" s="424">
        <v>1</v>
      </c>
      <c r="H30" s="394" t="s">
        <v>6</v>
      </c>
      <c r="I30" s="396">
        <v>642</v>
      </c>
      <c r="J30" s="396"/>
      <c r="K30" s="387">
        <f t="shared" si="1"/>
        <v>642</v>
      </c>
      <c r="L30" s="387">
        <f t="shared" si="0"/>
        <v>0</v>
      </c>
      <c r="N30" s="56"/>
    </row>
    <row r="31" spans="1:14" s="4" customFormat="1" ht="15">
      <c r="A31" s="422">
        <v>24</v>
      </c>
      <c r="B31" s="123" t="s">
        <v>233</v>
      </c>
      <c r="C31" s="141" t="s">
        <v>207</v>
      </c>
      <c r="D31" s="176"/>
      <c r="E31" s="160"/>
      <c r="F31" s="136"/>
      <c r="G31" s="166">
        <f>SUM(G32)</f>
        <v>1</v>
      </c>
      <c r="H31" s="160" t="s">
        <v>6</v>
      </c>
      <c r="I31" s="434"/>
      <c r="J31" s="66">
        <v>150</v>
      </c>
      <c r="K31" s="387">
        <f t="shared" si="1"/>
        <v>0</v>
      </c>
      <c r="L31" s="387">
        <f t="shared" si="0"/>
        <v>150</v>
      </c>
      <c r="N31" s="56"/>
    </row>
    <row r="32" spans="1:13" ht="15">
      <c r="A32" s="422">
        <v>25</v>
      </c>
      <c r="B32" s="123" t="s">
        <v>214</v>
      </c>
      <c r="C32" s="64" t="s">
        <v>132</v>
      </c>
      <c r="D32" s="64" t="s">
        <v>506</v>
      </c>
      <c r="E32" s="65" t="s">
        <v>63</v>
      </c>
      <c r="F32" s="64"/>
      <c r="G32" s="424">
        <v>1</v>
      </c>
      <c r="H32" s="394" t="s">
        <v>6</v>
      </c>
      <c r="I32" s="396">
        <v>3480</v>
      </c>
      <c r="J32" s="396"/>
      <c r="K32" s="387">
        <f t="shared" si="1"/>
        <v>3480</v>
      </c>
      <c r="L32" s="387">
        <f t="shared" si="0"/>
        <v>0</v>
      </c>
      <c r="M32" s="456"/>
    </row>
    <row r="33" spans="1:12" ht="15">
      <c r="A33" s="422">
        <v>26</v>
      </c>
      <c r="B33" s="123" t="s">
        <v>234</v>
      </c>
      <c r="C33" s="141" t="s">
        <v>207</v>
      </c>
      <c r="D33" s="64"/>
      <c r="E33" s="65"/>
      <c r="F33" s="64"/>
      <c r="G33" s="424">
        <v>2</v>
      </c>
      <c r="H33" s="160" t="s">
        <v>6</v>
      </c>
      <c r="I33" s="434"/>
      <c r="J33" s="66">
        <v>54</v>
      </c>
      <c r="K33" s="387">
        <f t="shared" si="1"/>
        <v>0</v>
      </c>
      <c r="L33" s="387">
        <f t="shared" si="0"/>
        <v>108</v>
      </c>
    </row>
    <row r="34" spans="1:13" ht="15">
      <c r="A34" s="422">
        <v>27</v>
      </c>
      <c r="B34" s="123" t="s">
        <v>214</v>
      </c>
      <c r="C34" s="64" t="s">
        <v>150</v>
      </c>
      <c r="D34" s="64" t="s">
        <v>507</v>
      </c>
      <c r="E34" s="65" t="s">
        <v>381</v>
      </c>
      <c r="F34" s="64"/>
      <c r="G34" s="424">
        <v>2</v>
      </c>
      <c r="H34" s="394" t="s">
        <v>6</v>
      </c>
      <c r="I34" s="396">
        <v>1120</v>
      </c>
      <c r="J34" s="396"/>
      <c r="K34" s="387">
        <f t="shared" si="1"/>
        <v>2240</v>
      </c>
      <c r="L34" s="387">
        <f t="shared" si="0"/>
        <v>0</v>
      </c>
      <c r="M34" s="456"/>
    </row>
    <row r="35" spans="1:12" ht="15">
      <c r="A35" s="422">
        <v>28</v>
      </c>
      <c r="B35" s="123" t="s">
        <v>234</v>
      </c>
      <c r="C35" s="141" t="s">
        <v>207</v>
      </c>
      <c r="D35" s="64"/>
      <c r="E35" s="65"/>
      <c r="F35" s="64"/>
      <c r="G35" s="424">
        <v>1</v>
      </c>
      <c r="H35" s="160" t="s">
        <v>6</v>
      </c>
      <c r="I35" s="434"/>
      <c r="J35" s="66">
        <v>54</v>
      </c>
      <c r="K35" s="387">
        <f t="shared" si="1"/>
        <v>0</v>
      </c>
      <c r="L35" s="387">
        <f t="shared" si="0"/>
        <v>54</v>
      </c>
    </row>
    <row r="36" spans="1:12" ht="15">
      <c r="A36" s="422">
        <v>29</v>
      </c>
      <c r="B36" s="123" t="s">
        <v>214</v>
      </c>
      <c r="C36" s="435" t="s">
        <v>382</v>
      </c>
      <c r="D36" s="435" t="s">
        <v>383</v>
      </c>
      <c r="E36" s="435" t="s">
        <v>384</v>
      </c>
      <c r="F36" s="64"/>
      <c r="G36" s="424">
        <v>1</v>
      </c>
      <c r="H36" s="394" t="s">
        <v>6</v>
      </c>
      <c r="I36" s="396">
        <v>350</v>
      </c>
      <c r="J36" s="396"/>
      <c r="K36" s="387">
        <f t="shared" si="1"/>
        <v>350</v>
      </c>
      <c r="L36" s="387">
        <f t="shared" si="0"/>
        <v>0</v>
      </c>
    </row>
    <row r="37" spans="1:12" ht="15">
      <c r="A37" s="422">
        <v>30</v>
      </c>
      <c r="B37" s="123" t="s">
        <v>234</v>
      </c>
      <c r="C37" s="141" t="s">
        <v>207</v>
      </c>
      <c r="D37" s="64"/>
      <c r="E37" s="65"/>
      <c r="F37" s="64"/>
      <c r="G37" s="424">
        <v>1</v>
      </c>
      <c r="H37" s="160" t="s">
        <v>6</v>
      </c>
      <c r="I37" s="434"/>
      <c r="J37" s="66">
        <v>54</v>
      </c>
      <c r="K37" s="387">
        <f t="shared" si="1"/>
        <v>0</v>
      </c>
      <c r="L37" s="387">
        <f t="shared" si="0"/>
        <v>54</v>
      </c>
    </row>
    <row r="38" spans="1:12" ht="15">
      <c r="A38" s="422">
        <v>31</v>
      </c>
      <c r="B38" s="123" t="s">
        <v>214</v>
      </c>
      <c r="C38" s="435" t="s">
        <v>382</v>
      </c>
      <c r="D38" s="435" t="s">
        <v>385</v>
      </c>
      <c r="E38" s="435" t="s">
        <v>384</v>
      </c>
      <c r="F38" s="64"/>
      <c r="G38" s="424">
        <v>1</v>
      </c>
      <c r="H38" s="394" t="s">
        <v>6</v>
      </c>
      <c r="I38" s="396">
        <v>350</v>
      </c>
      <c r="J38" s="396"/>
      <c r="K38" s="387">
        <f t="shared" si="1"/>
        <v>350</v>
      </c>
      <c r="L38" s="387">
        <f t="shared" si="0"/>
        <v>0</v>
      </c>
    </row>
    <row r="39" spans="1:12" ht="15">
      <c r="A39" s="422">
        <v>32</v>
      </c>
      <c r="B39" s="123" t="s">
        <v>235</v>
      </c>
      <c r="C39" s="141" t="s">
        <v>207</v>
      </c>
      <c r="E39" s="160"/>
      <c r="F39" s="136"/>
      <c r="G39" s="166">
        <v>1</v>
      </c>
      <c r="H39" s="160" t="s">
        <v>6</v>
      </c>
      <c r="I39" s="434"/>
      <c r="J39" s="66">
        <v>54</v>
      </c>
      <c r="K39" s="387">
        <f t="shared" si="1"/>
        <v>0</v>
      </c>
      <c r="L39" s="387">
        <f t="shared" si="0"/>
        <v>54</v>
      </c>
    </row>
    <row r="40" spans="1:13" ht="15">
      <c r="A40" s="422">
        <v>33</v>
      </c>
      <c r="B40" s="123" t="s">
        <v>214</v>
      </c>
      <c r="C40" s="435" t="s">
        <v>386</v>
      </c>
      <c r="D40" s="435" t="s">
        <v>387</v>
      </c>
      <c r="E40" s="435"/>
      <c r="F40" s="64"/>
      <c r="G40" s="424">
        <v>1</v>
      </c>
      <c r="H40" s="394" t="s">
        <v>6</v>
      </c>
      <c r="I40" s="396">
        <v>1200</v>
      </c>
      <c r="J40" s="396"/>
      <c r="K40" s="387">
        <f t="shared" si="1"/>
        <v>1200</v>
      </c>
      <c r="L40" s="387">
        <f t="shared" si="0"/>
        <v>0</v>
      </c>
      <c r="M40" s="456"/>
    </row>
    <row r="41" spans="1:12" ht="15">
      <c r="A41" s="422">
        <v>34</v>
      </c>
      <c r="B41" s="123" t="s">
        <v>235</v>
      </c>
      <c r="C41" s="141" t="s">
        <v>207</v>
      </c>
      <c r="E41" s="160"/>
      <c r="F41" s="136"/>
      <c r="G41" s="166">
        <v>1</v>
      </c>
      <c r="H41" s="160" t="s">
        <v>6</v>
      </c>
      <c r="I41" s="434"/>
      <c r="J41" s="66">
        <v>54</v>
      </c>
      <c r="K41" s="387">
        <f t="shared" si="1"/>
        <v>0</v>
      </c>
      <c r="L41" s="387">
        <f t="shared" si="0"/>
        <v>54</v>
      </c>
    </row>
    <row r="42" spans="1:13" ht="15">
      <c r="A42" s="422">
        <v>35</v>
      </c>
      <c r="B42" s="123" t="s">
        <v>214</v>
      </c>
      <c r="C42" s="435" t="s">
        <v>388</v>
      </c>
      <c r="D42" s="435" t="s">
        <v>389</v>
      </c>
      <c r="E42" s="435"/>
      <c r="F42" s="64"/>
      <c r="G42" s="424">
        <v>1</v>
      </c>
      <c r="H42" s="394" t="s">
        <v>6</v>
      </c>
      <c r="I42" s="396">
        <v>1260</v>
      </c>
      <c r="J42" s="396"/>
      <c r="K42" s="387">
        <f t="shared" si="1"/>
        <v>1260</v>
      </c>
      <c r="L42" s="387">
        <f t="shared" si="0"/>
        <v>0</v>
      </c>
      <c r="M42" s="456"/>
    </row>
    <row r="43" spans="1:12" ht="15">
      <c r="A43" s="422">
        <v>36</v>
      </c>
      <c r="B43" s="123" t="s">
        <v>235</v>
      </c>
      <c r="C43" s="141" t="s">
        <v>207</v>
      </c>
      <c r="E43" s="160"/>
      <c r="F43" s="136"/>
      <c r="G43" s="166">
        <v>5</v>
      </c>
      <c r="H43" s="160" t="s">
        <v>6</v>
      </c>
      <c r="I43" s="434"/>
      <c r="J43" s="66">
        <v>54</v>
      </c>
      <c r="K43" s="387">
        <f t="shared" si="1"/>
        <v>0</v>
      </c>
      <c r="L43" s="387">
        <f t="shared" si="0"/>
        <v>270</v>
      </c>
    </row>
    <row r="44" spans="1:12" ht="15">
      <c r="A44" s="422">
        <v>37</v>
      </c>
      <c r="B44" s="123" t="s">
        <v>214</v>
      </c>
      <c r="C44" s="435" t="s">
        <v>390</v>
      </c>
      <c r="D44" s="435" t="s">
        <v>391</v>
      </c>
      <c r="E44" s="435"/>
      <c r="F44" s="64"/>
      <c r="G44" s="424">
        <v>5</v>
      </c>
      <c r="H44" s="394" t="s">
        <v>6</v>
      </c>
      <c r="I44" s="396">
        <v>231</v>
      </c>
      <c r="J44" s="396"/>
      <c r="K44" s="387">
        <f t="shared" si="1"/>
        <v>1155</v>
      </c>
      <c r="L44" s="387">
        <f t="shared" si="0"/>
        <v>0</v>
      </c>
    </row>
    <row r="45" spans="1:12" ht="15">
      <c r="A45" s="422">
        <v>38</v>
      </c>
      <c r="B45" s="123" t="s">
        <v>235</v>
      </c>
      <c r="C45" s="141" t="s">
        <v>207</v>
      </c>
      <c r="E45" s="160"/>
      <c r="F45" s="136"/>
      <c r="G45" s="166">
        <v>5</v>
      </c>
      <c r="H45" s="160" t="s">
        <v>6</v>
      </c>
      <c r="I45" s="434"/>
      <c r="J45" s="66">
        <v>54</v>
      </c>
      <c r="K45" s="387">
        <f t="shared" si="1"/>
        <v>0</v>
      </c>
      <c r="L45" s="387">
        <f t="shared" si="0"/>
        <v>270</v>
      </c>
    </row>
    <row r="46" spans="1:12" ht="15">
      <c r="A46" s="422">
        <v>39</v>
      </c>
      <c r="B46" s="123" t="s">
        <v>214</v>
      </c>
      <c r="C46" s="435" t="s">
        <v>392</v>
      </c>
      <c r="D46" s="435"/>
      <c r="E46" s="435"/>
      <c r="F46" s="64"/>
      <c r="G46" s="424">
        <v>5</v>
      </c>
      <c r="H46" s="394" t="s">
        <v>6</v>
      </c>
      <c r="I46" s="396">
        <v>120</v>
      </c>
      <c r="J46" s="396"/>
      <c r="K46" s="387">
        <f t="shared" si="1"/>
        <v>600</v>
      </c>
      <c r="L46" s="387">
        <f t="shared" si="0"/>
        <v>0</v>
      </c>
    </row>
    <row r="47" spans="1:12" ht="15">
      <c r="A47" s="422">
        <v>40</v>
      </c>
      <c r="B47" s="123" t="s">
        <v>235</v>
      </c>
      <c r="C47" s="141" t="s">
        <v>207</v>
      </c>
      <c r="E47" s="160"/>
      <c r="F47" s="136"/>
      <c r="G47" s="166">
        <v>1</v>
      </c>
      <c r="H47" s="160" t="s">
        <v>6</v>
      </c>
      <c r="I47" s="434"/>
      <c r="J47" s="66">
        <v>30</v>
      </c>
      <c r="K47" s="387">
        <f t="shared" si="1"/>
        <v>0</v>
      </c>
      <c r="L47" s="387">
        <f t="shared" si="0"/>
        <v>30</v>
      </c>
    </row>
    <row r="48" spans="1:12" ht="15">
      <c r="A48" s="422">
        <v>41</v>
      </c>
      <c r="B48" s="123" t="s">
        <v>214</v>
      </c>
      <c r="C48" s="435" t="s">
        <v>393</v>
      </c>
      <c r="D48" s="435" t="s">
        <v>394</v>
      </c>
      <c r="E48" s="435"/>
      <c r="F48" s="64"/>
      <c r="G48" s="424">
        <v>1</v>
      </c>
      <c r="H48" s="394" t="s">
        <v>6</v>
      </c>
      <c r="I48" s="396">
        <v>44</v>
      </c>
      <c r="J48" s="396"/>
      <c r="K48" s="387">
        <f t="shared" si="1"/>
        <v>44</v>
      </c>
      <c r="L48" s="387">
        <f t="shared" si="0"/>
        <v>0</v>
      </c>
    </row>
    <row r="49" spans="1:12" ht="15">
      <c r="A49" s="422">
        <v>42</v>
      </c>
      <c r="B49" s="123" t="s">
        <v>235</v>
      </c>
      <c r="C49" s="141" t="s">
        <v>207</v>
      </c>
      <c r="E49" s="160"/>
      <c r="F49" s="136"/>
      <c r="G49" s="166">
        <v>1</v>
      </c>
      <c r="H49" s="160" t="s">
        <v>6</v>
      </c>
      <c r="I49" s="434"/>
      <c r="J49" s="66">
        <v>30</v>
      </c>
      <c r="K49" s="387">
        <f t="shared" si="1"/>
        <v>0</v>
      </c>
      <c r="L49" s="387">
        <f t="shared" si="0"/>
        <v>30</v>
      </c>
    </row>
    <row r="50" spans="1:12" ht="15">
      <c r="A50" s="422">
        <v>43</v>
      </c>
      <c r="B50" s="123" t="s">
        <v>214</v>
      </c>
      <c r="C50" s="435" t="s">
        <v>393</v>
      </c>
      <c r="D50" s="435" t="s">
        <v>395</v>
      </c>
      <c r="E50" s="435"/>
      <c r="F50" s="64"/>
      <c r="G50" s="424">
        <v>1</v>
      </c>
      <c r="H50" s="394" t="s">
        <v>6</v>
      </c>
      <c r="I50" s="396">
        <v>44</v>
      </c>
      <c r="J50" s="396"/>
      <c r="K50" s="387">
        <f t="shared" si="1"/>
        <v>44</v>
      </c>
      <c r="L50" s="387">
        <f t="shared" si="0"/>
        <v>0</v>
      </c>
    </row>
    <row r="51" spans="1:12" ht="15">
      <c r="A51" s="422">
        <v>44</v>
      </c>
      <c r="B51" s="123" t="s">
        <v>235</v>
      </c>
      <c r="C51" s="141" t="s">
        <v>207</v>
      </c>
      <c r="E51" s="160"/>
      <c r="F51" s="136"/>
      <c r="G51" s="166">
        <v>1</v>
      </c>
      <c r="H51" s="160" t="s">
        <v>6</v>
      </c>
      <c r="I51" s="434"/>
      <c r="J51" s="66">
        <v>54</v>
      </c>
      <c r="K51" s="387">
        <f t="shared" si="1"/>
        <v>0</v>
      </c>
      <c r="L51" s="387">
        <f t="shared" si="0"/>
        <v>54</v>
      </c>
    </row>
    <row r="52" spans="1:12" ht="15">
      <c r="A52" s="422">
        <v>45</v>
      </c>
      <c r="B52" s="123" t="s">
        <v>214</v>
      </c>
      <c r="C52" s="435" t="s">
        <v>396</v>
      </c>
      <c r="D52" s="435" t="s">
        <v>397</v>
      </c>
      <c r="E52" s="435" t="s">
        <v>398</v>
      </c>
      <c r="F52" s="64"/>
      <c r="G52" s="424">
        <v>1</v>
      </c>
      <c r="H52" s="394" t="s">
        <v>6</v>
      </c>
      <c r="I52" s="396">
        <v>450</v>
      </c>
      <c r="J52" s="396"/>
      <c r="K52" s="387">
        <f t="shared" si="1"/>
        <v>450</v>
      </c>
      <c r="L52" s="387">
        <f t="shared" si="0"/>
        <v>0</v>
      </c>
    </row>
    <row r="53" spans="1:12" ht="15">
      <c r="A53" s="422">
        <v>46</v>
      </c>
      <c r="B53" s="123" t="s">
        <v>235</v>
      </c>
      <c r="C53" s="141" t="s">
        <v>207</v>
      </c>
      <c r="E53" s="160"/>
      <c r="F53" s="136"/>
      <c r="G53" s="166">
        <v>1</v>
      </c>
      <c r="H53" s="160" t="s">
        <v>6</v>
      </c>
      <c r="I53" s="434"/>
      <c r="J53" s="66">
        <v>54</v>
      </c>
      <c r="K53" s="387">
        <f t="shared" si="1"/>
        <v>0</v>
      </c>
      <c r="L53" s="387">
        <f t="shared" si="0"/>
        <v>54</v>
      </c>
    </row>
    <row r="54" spans="1:12" ht="15">
      <c r="A54" s="422">
        <v>47</v>
      </c>
      <c r="B54" s="123" t="s">
        <v>214</v>
      </c>
      <c r="C54" s="435" t="s">
        <v>399</v>
      </c>
      <c r="D54" s="435"/>
      <c r="E54" s="435" t="s">
        <v>53</v>
      </c>
      <c r="F54" s="64"/>
      <c r="G54" s="424">
        <v>1</v>
      </c>
      <c r="H54" s="394" t="s">
        <v>6</v>
      </c>
      <c r="I54" s="396">
        <v>452</v>
      </c>
      <c r="J54" s="396"/>
      <c r="K54" s="387">
        <f t="shared" si="1"/>
        <v>452</v>
      </c>
      <c r="L54" s="387">
        <f t="shared" si="0"/>
        <v>0</v>
      </c>
    </row>
    <row r="55" spans="1:12" ht="15">
      <c r="A55" s="422">
        <v>48</v>
      </c>
      <c r="B55" s="123" t="s">
        <v>234</v>
      </c>
      <c r="C55" s="141" t="s">
        <v>207</v>
      </c>
      <c r="D55" s="64"/>
      <c r="E55" s="65"/>
      <c r="F55" s="64"/>
      <c r="G55" s="424">
        <v>1</v>
      </c>
      <c r="H55" s="160" t="s">
        <v>6</v>
      </c>
      <c r="I55" s="434"/>
      <c r="J55" s="66">
        <v>54</v>
      </c>
      <c r="K55" s="387">
        <f t="shared" si="1"/>
        <v>0</v>
      </c>
      <c r="L55" s="387">
        <f t="shared" si="0"/>
        <v>54</v>
      </c>
    </row>
    <row r="56" spans="1:12" ht="15">
      <c r="A56" s="422">
        <v>49</v>
      </c>
      <c r="B56" s="123" t="s">
        <v>214</v>
      </c>
      <c r="C56" s="435" t="s">
        <v>400</v>
      </c>
      <c r="D56" s="435"/>
      <c r="E56" s="435" t="s">
        <v>401</v>
      </c>
      <c r="F56" s="64"/>
      <c r="G56" s="424">
        <v>1</v>
      </c>
      <c r="H56" s="394" t="s">
        <v>6</v>
      </c>
      <c r="I56" s="396">
        <v>463</v>
      </c>
      <c r="J56" s="396"/>
      <c r="K56" s="387">
        <f t="shared" si="1"/>
        <v>463</v>
      </c>
      <c r="L56" s="387">
        <f t="shared" si="0"/>
        <v>0</v>
      </c>
    </row>
    <row r="57" spans="1:12" ht="15">
      <c r="A57" s="422">
        <v>50</v>
      </c>
      <c r="B57" s="123" t="s">
        <v>234</v>
      </c>
      <c r="C57" s="141" t="s">
        <v>207</v>
      </c>
      <c r="D57" s="64"/>
      <c r="E57" s="65"/>
      <c r="F57" s="64"/>
      <c r="G57" s="424">
        <v>1</v>
      </c>
      <c r="H57" s="160" t="s">
        <v>6</v>
      </c>
      <c r="I57" s="434"/>
      <c r="J57" s="66">
        <v>54</v>
      </c>
      <c r="K57" s="387">
        <f t="shared" si="1"/>
        <v>0</v>
      </c>
      <c r="L57" s="387">
        <f t="shared" si="0"/>
        <v>54</v>
      </c>
    </row>
    <row r="58" spans="1:13" ht="15">
      <c r="A58" s="422">
        <v>51</v>
      </c>
      <c r="B58" s="123" t="s">
        <v>214</v>
      </c>
      <c r="C58" s="435" t="s">
        <v>52</v>
      </c>
      <c r="D58" s="435" t="s">
        <v>130</v>
      </c>
      <c r="E58" s="435"/>
      <c r="F58" s="64"/>
      <c r="G58" s="424">
        <v>1</v>
      </c>
      <c r="H58" s="394" t="s">
        <v>6</v>
      </c>
      <c r="I58" s="396">
        <v>1285</v>
      </c>
      <c r="J58" s="396"/>
      <c r="K58" s="387">
        <f t="shared" si="1"/>
        <v>1285</v>
      </c>
      <c r="L58" s="387">
        <f t="shared" si="0"/>
        <v>0</v>
      </c>
      <c r="M58" s="456"/>
    </row>
    <row r="59" spans="1:12" ht="15">
      <c r="A59" s="422">
        <v>52</v>
      </c>
      <c r="B59" s="123" t="s">
        <v>235</v>
      </c>
      <c r="C59" s="141" t="s">
        <v>207</v>
      </c>
      <c r="E59" s="160"/>
      <c r="F59" s="136"/>
      <c r="G59" s="166">
        <v>1</v>
      </c>
      <c r="H59" s="160" t="s">
        <v>6</v>
      </c>
      <c r="I59" s="434"/>
      <c r="J59" s="66">
        <v>77</v>
      </c>
      <c r="K59" s="387">
        <f t="shared" si="1"/>
        <v>0</v>
      </c>
      <c r="L59" s="387">
        <f t="shared" si="0"/>
        <v>77</v>
      </c>
    </row>
    <row r="60" spans="1:12" ht="15">
      <c r="A60" s="422">
        <v>53</v>
      </c>
      <c r="B60" s="123" t="s">
        <v>214</v>
      </c>
      <c r="C60" s="435" t="s">
        <v>404</v>
      </c>
      <c r="D60" s="435"/>
      <c r="E60" s="435"/>
      <c r="F60" s="64"/>
      <c r="G60" s="424">
        <v>1</v>
      </c>
      <c r="H60" s="394" t="s">
        <v>6</v>
      </c>
      <c r="I60" s="396">
        <v>350</v>
      </c>
      <c r="J60" s="396"/>
      <c r="K60" s="387">
        <f t="shared" si="1"/>
        <v>350</v>
      </c>
      <c r="L60" s="387">
        <f t="shared" si="0"/>
        <v>0</v>
      </c>
    </row>
    <row r="61" spans="1:12" ht="15">
      <c r="A61" s="422">
        <v>54</v>
      </c>
      <c r="B61" s="123" t="s">
        <v>235</v>
      </c>
      <c r="C61" s="141" t="s">
        <v>207</v>
      </c>
      <c r="E61" s="160"/>
      <c r="F61" s="136"/>
      <c r="G61" s="166">
        <v>2</v>
      </c>
      <c r="H61" s="160" t="s">
        <v>6</v>
      </c>
      <c r="I61" s="434"/>
      <c r="J61" s="66">
        <v>84</v>
      </c>
      <c r="K61" s="387">
        <f t="shared" si="1"/>
        <v>0</v>
      </c>
      <c r="L61" s="387">
        <f t="shared" si="0"/>
        <v>168</v>
      </c>
    </row>
    <row r="62" spans="1:13" ht="15">
      <c r="A62" s="422">
        <v>55</v>
      </c>
      <c r="B62" s="123" t="s">
        <v>214</v>
      </c>
      <c r="C62" s="435" t="s">
        <v>64</v>
      </c>
      <c r="D62" s="435" t="s">
        <v>65</v>
      </c>
      <c r="E62" s="435"/>
      <c r="F62" s="64"/>
      <c r="G62" s="424">
        <v>2</v>
      </c>
      <c r="H62" s="394" t="s">
        <v>6</v>
      </c>
      <c r="I62" s="396">
        <v>1490</v>
      </c>
      <c r="J62" s="396"/>
      <c r="K62" s="387">
        <f t="shared" si="1"/>
        <v>2980</v>
      </c>
      <c r="L62" s="387">
        <f t="shared" si="0"/>
        <v>0</v>
      </c>
      <c r="M62" s="456"/>
    </row>
    <row r="63" spans="1:12" ht="15">
      <c r="A63" s="422">
        <v>56</v>
      </c>
      <c r="B63" s="123" t="s">
        <v>235</v>
      </c>
      <c r="C63" s="141" t="s">
        <v>207</v>
      </c>
      <c r="E63" s="160"/>
      <c r="F63" s="136"/>
      <c r="G63" s="166">
        <v>4</v>
      </c>
      <c r="H63" s="160" t="s">
        <v>6</v>
      </c>
      <c r="I63" s="434"/>
      <c r="J63" s="66">
        <v>84</v>
      </c>
      <c r="K63" s="387">
        <f t="shared" si="1"/>
        <v>0</v>
      </c>
      <c r="L63" s="387">
        <f t="shared" si="0"/>
        <v>336</v>
      </c>
    </row>
    <row r="64" spans="1:13" ht="15">
      <c r="A64" s="422">
        <v>57</v>
      </c>
      <c r="B64" s="123" t="s">
        <v>214</v>
      </c>
      <c r="C64" s="435" t="s">
        <v>64</v>
      </c>
      <c r="D64" s="435" t="s">
        <v>66</v>
      </c>
      <c r="E64" s="435"/>
      <c r="F64" s="64"/>
      <c r="G64" s="424">
        <v>4</v>
      </c>
      <c r="H64" s="394" t="s">
        <v>6</v>
      </c>
      <c r="I64" s="396">
        <v>1510</v>
      </c>
      <c r="J64" s="396"/>
      <c r="K64" s="387">
        <f t="shared" si="1"/>
        <v>6040</v>
      </c>
      <c r="L64" s="387">
        <f t="shared" si="0"/>
        <v>0</v>
      </c>
      <c r="M64" s="456"/>
    </row>
    <row r="65" spans="1:14" s="4" customFormat="1" ht="15">
      <c r="A65" s="422">
        <v>58</v>
      </c>
      <c r="B65" s="123" t="s">
        <v>215</v>
      </c>
      <c r="C65" s="141" t="s">
        <v>207</v>
      </c>
      <c r="D65" s="176"/>
      <c r="E65" s="160"/>
      <c r="F65" s="136"/>
      <c r="G65" s="166">
        <v>58</v>
      </c>
      <c r="H65" s="160" t="s">
        <v>6</v>
      </c>
      <c r="I65" s="434"/>
      <c r="J65" s="66">
        <v>54</v>
      </c>
      <c r="K65" s="387">
        <f t="shared" si="1"/>
        <v>0</v>
      </c>
      <c r="L65" s="387">
        <f t="shared" si="0"/>
        <v>3132</v>
      </c>
      <c r="N65" s="56"/>
    </row>
    <row r="66" spans="1:14" s="4" customFormat="1" ht="12.75">
      <c r="A66" s="422">
        <v>59</v>
      </c>
      <c r="B66" s="123" t="s">
        <v>214</v>
      </c>
      <c r="C66" s="64" t="s">
        <v>54</v>
      </c>
      <c r="D66" s="64" t="s">
        <v>55</v>
      </c>
      <c r="E66" s="64" t="s">
        <v>56</v>
      </c>
      <c r="F66" s="64"/>
      <c r="G66" s="424">
        <v>9</v>
      </c>
      <c r="H66" s="394" t="s">
        <v>6</v>
      </c>
      <c r="I66" s="396">
        <v>101</v>
      </c>
      <c r="J66" s="396"/>
      <c r="K66" s="387">
        <f t="shared" si="1"/>
        <v>909</v>
      </c>
      <c r="L66" s="387">
        <f t="shared" si="0"/>
        <v>0</v>
      </c>
      <c r="N66" s="56"/>
    </row>
    <row r="67" spans="1:14" s="4" customFormat="1" ht="12.75">
      <c r="A67" s="422">
        <v>60</v>
      </c>
      <c r="B67" s="123" t="s">
        <v>214</v>
      </c>
      <c r="C67" s="64" t="s">
        <v>54</v>
      </c>
      <c r="D67" s="64" t="s">
        <v>55</v>
      </c>
      <c r="E67" s="64" t="s">
        <v>67</v>
      </c>
      <c r="F67" s="64"/>
      <c r="G67" s="424">
        <v>4</v>
      </c>
      <c r="H67" s="394" t="s">
        <v>6</v>
      </c>
      <c r="I67" s="434">
        <v>114</v>
      </c>
      <c r="J67" s="66"/>
      <c r="K67" s="387">
        <f t="shared" si="1"/>
        <v>456</v>
      </c>
      <c r="L67" s="387">
        <f t="shared" si="0"/>
        <v>0</v>
      </c>
      <c r="N67" s="56"/>
    </row>
    <row r="68" spans="1:12" ht="15">
      <c r="A68" s="422">
        <v>61</v>
      </c>
      <c r="B68" s="123" t="s">
        <v>214</v>
      </c>
      <c r="C68" s="64" t="s">
        <v>54</v>
      </c>
      <c r="D68" s="64" t="s">
        <v>55</v>
      </c>
      <c r="E68" s="64" t="s">
        <v>57</v>
      </c>
      <c r="F68" s="64"/>
      <c r="G68" s="424">
        <v>27</v>
      </c>
      <c r="H68" s="394" t="s">
        <v>6</v>
      </c>
      <c r="I68" s="396">
        <v>98</v>
      </c>
      <c r="J68" s="396"/>
      <c r="K68" s="387">
        <f t="shared" si="1"/>
        <v>2646</v>
      </c>
      <c r="L68" s="387">
        <f t="shared" si="0"/>
        <v>0</v>
      </c>
    </row>
    <row r="69" spans="1:12" ht="15">
      <c r="A69" s="422">
        <v>62</v>
      </c>
      <c r="B69" s="123" t="s">
        <v>214</v>
      </c>
      <c r="C69" s="64" t="s">
        <v>54</v>
      </c>
      <c r="D69" s="64" t="s">
        <v>55</v>
      </c>
      <c r="E69" s="64" t="s">
        <v>58</v>
      </c>
      <c r="F69" s="64"/>
      <c r="G69" s="424">
        <v>14</v>
      </c>
      <c r="H69" s="394" t="s">
        <v>6</v>
      </c>
      <c r="I69" s="434">
        <v>84</v>
      </c>
      <c r="J69" s="66"/>
      <c r="K69" s="387">
        <f t="shared" si="1"/>
        <v>1176</v>
      </c>
      <c r="L69" s="387">
        <f t="shared" si="0"/>
        <v>0</v>
      </c>
    </row>
    <row r="70" spans="1:12" ht="15">
      <c r="A70" s="422">
        <v>63</v>
      </c>
      <c r="B70" s="123" t="s">
        <v>214</v>
      </c>
      <c r="C70" s="64" t="s">
        <v>54</v>
      </c>
      <c r="D70" s="64" t="s">
        <v>55</v>
      </c>
      <c r="E70" s="64" t="s">
        <v>415</v>
      </c>
      <c r="F70" s="64"/>
      <c r="G70" s="424">
        <v>1</v>
      </c>
      <c r="H70" s="394" t="s">
        <v>6</v>
      </c>
      <c r="I70" s="396">
        <v>105</v>
      </c>
      <c r="J70" s="396"/>
      <c r="K70" s="387">
        <f t="shared" si="1"/>
        <v>105</v>
      </c>
      <c r="L70" s="387">
        <f t="shared" si="0"/>
        <v>0</v>
      </c>
    </row>
    <row r="71" spans="1:12" ht="15">
      <c r="A71" s="422">
        <v>64</v>
      </c>
      <c r="B71" s="123" t="s">
        <v>214</v>
      </c>
      <c r="C71" s="64" t="s">
        <v>54</v>
      </c>
      <c r="D71" s="64" t="s">
        <v>55</v>
      </c>
      <c r="E71" s="64" t="s">
        <v>133</v>
      </c>
      <c r="F71" s="64"/>
      <c r="G71" s="424">
        <v>3</v>
      </c>
      <c r="H71" s="394" t="s">
        <v>6</v>
      </c>
      <c r="I71" s="434">
        <v>135</v>
      </c>
      <c r="J71" s="66"/>
      <c r="K71" s="387">
        <f t="shared" si="1"/>
        <v>405</v>
      </c>
      <c r="L71" s="387">
        <f t="shared" si="0"/>
        <v>0</v>
      </c>
    </row>
    <row r="72" spans="1:14" s="4" customFormat="1" ht="15">
      <c r="A72" s="422">
        <v>65</v>
      </c>
      <c r="B72" s="455">
        <v>210</v>
      </c>
      <c r="C72" s="141" t="s">
        <v>207</v>
      </c>
      <c r="D72" s="176"/>
      <c r="E72" s="160"/>
      <c r="F72" s="136"/>
      <c r="G72" s="166">
        <v>6</v>
      </c>
      <c r="H72" s="160" t="s">
        <v>6</v>
      </c>
      <c r="I72" s="396"/>
      <c r="J72" s="396">
        <v>74</v>
      </c>
      <c r="K72" s="387">
        <f t="shared" si="1"/>
        <v>0</v>
      </c>
      <c r="L72" s="387">
        <f t="shared" si="0"/>
        <v>444</v>
      </c>
      <c r="N72" s="56"/>
    </row>
    <row r="73" spans="1:12" ht="15">
      <c r="A73" s="422">
        <v>66</v>
      </c>
      <c r="B73" s="123" t="s">
        <v>214</v>
      </c>
      <c r="C73" s="64" t="s">
        <v>54</v>
      </c>
      <c r="D73" s="439" t="s">
        <v>416</v>
      </c>
      <c r="E73" s="64" t="s">
        <v>56</v>
      </c>
      <c r="F73" s="64"/>
      <c r="G73" s="424">
        <v>4</v>
      </c>
      <c r="H73" s="394" t="s">
        <v>6</v>
      </c>
      <c r="I73" s="434">
        <v>274</v>
      </c>
      <c r="J73" s="66"/>
      <c r="K73" s="387">
        <f t="shared" si="1"/>
        <v>1096</v>
      </c>
      <c r="L73" s="387">
        <f aca="true" t="shared" si="2" ref="L73:L105">G73*J73</f>
        <v>0</v>
      </c>
    </row>
    <row r="74" spans="1:12" ht="15">
      <c r="A74" s="422">
        <v>67</v>
      </c>
      <c r="B74" s="123" t="s">
        <v>214</v>
      </c>
      <c r="C74" s="64" t="s">
        <v>54</v>
      </c>
      <c r="D74" s="439" t="s">
        <v>416</v>
      </c>
      <c r="E74" s="64" t="s">
        <v>133</v>
      </c>
      <c r="F74" s="64"/>
      <c r="G74" s="424">
        <v>2</v>
      </c>
      <c r="H74" s="394" t="s">
        <v>6</v>
      </c>
      <c r="I74" s="396">
        <v>290</v>
      </c>
      <c r="J74" s="396"/>
      <c r="K74" s="387">
        <f aca="true" t="shared" si="3" ref="K74:K105">G74*I74</f>
        <v>580</v>
      </c>
      <c r="L74" s="387">
        <f t="shared" si="2"/>
        <v>0</v>
      </c>
    </row>
    <row r="75" spans="1:12" ht="15">
      <c r="A75" s="422">
        <v>68</v>
      </c>
      <c r="B75" s="123" t="s">
        <v>216</v>
      </c>
      <c r="C75" s="141" t="s">
        <v>207</v>
      </c>
      <c r="E75" s="160"/>
      <c r="F75" s="136"/>
      <c r="G75" s="166">
        <v>2</v>
      </c>
      <c r="H75" s="160" t="s">
        <v>6</v>
      </c>
      <c r="I75" s="434"/>
      <c r="J75" s="66">
        <v>84</v>
      </c>
      <c r="K75" s="387">
        <f>G75*I75</f>
        <v>0</v>
      </c>
      <c r="L75" s="387">
        <f>G75*J75</f>
        <v>168</v>
      </c>
    </row>
    <row r="76" spans="1:12" ht="15">
      <c r="A76" s="422">
        <v>69</v>
      </c>
      <c r="B76" s="123" t="s">
        <v>214</v>
      </c>
      <c r="C76" s="64" t="s">
        <v>54</v>
      </c>
      <c r="D76" s="64" t="s">
        <v>59</v>
      </c>
      <c r="E76" s="64" t="s">
        <v>67</v>
      </c>
      <c r="F76" s="64"/>
      <c r="G76" s="424">
        <v>1</v>
      </c>
      <c r="H76" s="394" t="s">
        <v>6</v>
      </c>
      <c r="I76" s="396">
        <v>360</v>
      </c>
      <c r="J76" s="396"/>
      <c r="K76" s="387">
        <f t="shared" si="3"/>
        <v>360</v>
      </c>
      <c r="L76" s="387">
        <f t="shared" si="2"/>
        <v>0</v>
      </c>
    </row>
    <row r="77" spans="1:12" ht="15">
      <c r="A77" s="422">
        <v>70</v>
      </c>
      <c r="B77" s="123" t="s">
        <v>214</v>
      </c>
      <c r="C77" s="64" t="s">
        <v>54</v>
      </c>
      <c r="D77" s="64" t="s">
        <v>59</v>
      </c>
      <c r="E77" s="64" t="s">
        <v>415</v>
      </c>
      <c r="F77" s="64"/>
      <c r="G77" s="424">
        <v>1</v>
      </c>
      <c r="H77" s="394" t="s">
        <v>6</v>
      </c>
      <c r="I77" s="434">
        <v>374</v>
      </c>
      <c r="J77" s="66"/>
      <c r="K77" s="387">
        <f t="shared" si="3"/>
        <v>374</v>
      </c>
      <c r="L77" s="387">
        <f t="shared" si="2"/>
        <v>0</v>
      </c>
    </row>
    <row r="78" spans="1:12" ht="15">
      <c r="A78" s="422">
        <v>71</v>
      </c>
      <c r="B78" s="455">
        <v>210</v>
      </c>
      <c r="C78" s="141" t="s">
        <v>207</v>
      </c>
      <c r="D78" s="64"/>
      <c r="E78" s="64"/>
      <c r="F78" s="64"/>
      <c r="G78" s="166">
        <v>14</v>
      </c>
      <c r="H78" s="160" t="s">
        <v>6</v>
      </c>
      <c r="I78" s="396"/>
      <c r="J78" s="396">
        <v>54</v>
      </c>
      <c r="K78" s="387">
        <f t="shared" si="3"/>
        <v>0</v>
      </c>
      <c r="L78" s="387">
        <f t="shared" si="2"/>
        <v>756</v>
      </c>
    </row>
    <row r="79" spans="1:12" ht="15">
      <c r="A79" s="422">
        <v>72</v>
      </c>
      <c r="B79" s="123" t="s">
        <v>214</v>
      </c>
      <c r="C79" s="64" t="s">
        <v>508</v>
      </c>
      <c r="D79" s="439" t="s">
        <v>509</v>
      </c>
      <c r="E79" s="64"/>
      <c r="F79" s="64"/>
      <c r="G79" s="424">
        <v>14</v>
      </c>
      <c r="H79" s="394" t="s">
        <v>6</v>
      </c>
      <c r="I79" s="434">
        <v>160</v>
      </c>
      <c r="J79" s="66"/>
      <c r="K79" s="387">
        <f t="shared" si="3"/>
        <v>2240</v>
      </c>
      <c r="L79" s="387">
        <f t="shared" si="2"/>
        <v>0</v>
      </c>
    </row>
    <row r="80" spans="1:12" ht="15">
      <c r="A80" s="422">
        <v>73</v>
      </c>
      <c r="B80" s="123" t="s">
        <v>233</v>
      </c>
      <c r="C80" s="141" t="s">
        <v>207</v>
      </c>
      <c r="D80" s="64"/>
      <c r="E80" s="65"/>
      <c r="F80" s="64"/>
      <c r="G80" s="424">
        <v>1</v>
      </c>
      <c r="H80" s="160" t="s">
        <v>6</v>
      </c>
      <c r="I80" s="396"/>
      <c r="J80" s="396">
        <v>740</v>
      </c>
      <c r="K80" s="387">
        <f t="shared" si="3"/>
        <v>0</v>
      </c>
      <c r="L80" s="387">
        <f t="shared" si="2"/>
        <v>740</v>
      </c>
    </row>
    <row r="81" spans="1:14" s="4" customFormat="1" ht="12.75">
      <c r="A81" s="422">
        <v>74</v>
      </c>
      <c r="B81" s="123" t="s">
        <v>214</v>
      </c>
      <c r="C81" s="65" t="s">
        <v>417</v>
      </c>
      <c r="D81" s="64" t="s">
        <v>418</v>
      </c>
      <c r="E81" s="64" t="s">
        <v>419</v>
      </c>
      <c r="F81" s="64"/>
      <c r="G81" s="424">
        <v>1</v>
      </c>
      <c r="H81" s="394" t="s">
        <v>6</v>
      </c>
      <c r="I81" s="434">
        <v>22104</v>
      </c>
      <c r="J81" s="66"/>
      <c r="K81" s="387">
        <f t="shared" si="3"/>
        <v>22104</v>
      </c>
      <c r="L81" s="387">
        <f t="shared" si="2"/>
        <v>0</v>
      </c>
      <c r="M81" s="43"/>
      <c r="N81" s="56"/>
    </row>
    <row r="82" spans="1:12" ht="15">
      <c r="A82" s="422">
        <v>75</v>
      </c>
      <c r="B82" s="123" t="s">
        <v>233</v>
      </c>
      <c r="C82" s="141" t="s">
        <v>207</v>
      </c>
      <c r="D82" s="64"/>
      <c r="E82" s="65"/>
      <c r="F82" s="64"/>
      <c r="G82" s="424">
        <v>1</v>
      </c>
      <c r="H82" s="160" t="s">
        <v>6</v>
      </c>
      <c r="I82" s="396"/>
      <c r="J82" s="396">
        <v>54</v>
      </c>
      <c r="K82" s="387">
        <f t="shared" si="3"/>
        <v>0</v>
      </c>
      <c r="L82" s="387">
        <f t="shared" si="2"/>
        <v>54</v>
      </c>
    </row>
    <row r="83" spans="1:14" s="4" customFormat="1" ht="12.75">
      <c r="A83" s="422">
        <v>76</v>
      </c>
      <c r="B83" s="123" t="s">
        <v>214</v>
      </c>
      <c r="C83" s="65" t="s">
        <v>420</v>
      </c>
      <c r="D83" s="64" t="s">
        <v>421</v>
      </c>
      <c r="E83" s="439" t="s">
        <v>416</v>
      </c>
      <c r="F83" s="64"/>
      <c r="G83" s="424">
        <v>1</v>
      </c>
      <c r="H83" s="394" t="s">
        <v>6</v>
      </c>
      <c r="I83" s="434">
        <v>600</v>
      </c>
      <c r="J83" s="66"/>
      <c r="K83" s="387">
        <f t="shared" si="3"/>
        <v>600</v>
      </c>
      <c r="L83" s="387">
        <f t="shared" si="2"/>
        <v>0</v>
      </c>
      <c r="N83" s="56"/>
    </row>
    <row r="84" spans="1:16" s="4" customFormat="1" ht="14.25" customHeight="1">
      <c r="A84" s="422">
        <v>77</v>
      </c>
      <c r="B84" s="123" t="s">
        <v>234</v>
      </c>
      <c r="C84" s="141" t="s">
        <v>207</v>
      </c>
      <c r="D84" s="176"/>
      <c r="E84" s="160"/>
      <c r="F84" s="136"/>
      <c r="G84" s="166">
        <v>1</v>
      </c>
      <c r="H84" s="160" t="s">
        <v>6</v>
      </c>
      <c r="I84" s="396"/>
      <c r="J84" s="396">
        <v>54</v>
      </c>
      <c r="K84" s="387">
        <f t="shared" si="3"/>
        <v>0</v>
      </c>
      <c r="L84" s="387">
        <f t="shared" si="2"/>
        <v>54</v>
      </c>
      <c r="N84" s="56"/>
      <c r="P84" s="57"/>
    </row>
    <row r="85" spans="1:14" s="4" customFormat="1" ht="12.75">
      <c r="A85" s="422">
        <v>78</v>
      </c>
      <c r="B85" s="123" t="s">
        <v>214</v>
      </c>
      <c r="C85" s="64" t="s">
        <v>50</v>
      </c>
      <c r="D85" s="64" t="s">
        <v>422</v>
      </c>
      <c r="E85" s="65"/>
      <c r="F85" s="64"/>
      <c r="G85" s="424">
        <v>1</v>
      </c>
      <c r="H85" s="394" t="s">
        <v>6</v>
      </c>
      <c r="I85" s="434">
        <v>522</v>
      </c>
      <c r="J85" s="66"/>
      <c r="K85" s="387">
        <f t="shared" si="3"/>
        <v>522</v>
      </c>
      <c r="L85" s="387">
        <f t="shared" si="2"/>
        <v>0</v>
      </c>
      <c r="N85" s="56"/>
    </row>
    <row r="86" spans="1:16" s="4" customFormat="1" ht="14.25" customHeight="1">
      <c r="A86" s="422">
        <v>79</v>
      </c>
      <c r="B86" s="123" t="s">
        <v>234</v>
      </c>
      <c r="C86" s="141" t="s">
        <v>207</v>
      </c>
      <c r="D86" s="176"/>
      <c r="E86" s="160"/>
      <c r="F86" s="136"/>
      <c r="G86" s="166">
        <v>1</v>
      </c>
      <c r="H86" s="160" t="s">
        <v>6</v>
      </c>
      <c r="I86" s="396"/>
      <c r="J86" s="396">
        <v>54</v>
      </c>
      <c r="K86" s="387">
        <f t="shared" si="3"/>
        <v>0</v>
      </c>
      <c r="L86" s="387">
        <f t="shared" si="2"/>
        <v>54</v>
      </c>
      <c r="N86" s="56"/>
      <c r="P86" s="57"/>
    </row>
    <row r="87" spans="1:14" s="4" customFormat="1" ht="12.75">
      <c r="A87" s="422">
        <v>80</v>
      </c>
      <c r="B87" s="123" t="s">
        <v>214</v>
      </c>
      <c r="C87" s="64" t="s">
        <v>423</v>
      </c>
      <c r="D87" s="64" t="s">
        <v>424</v>
      </c>
      <c r="E87" s="65"/>
      <c r="F87" s="64"/>
      <c r="G87" s="424">
        <v>1</v>
      </c>
      <c r="H87" s="394" t="s">
        <v>6</v>
      </c>
      <c r="I87" s="434">
        <v>7520</v>
      </c>
      <c r="J87" s="66"/>
      <c r="K87" s="387">
        <f t="shared" si="3"/>
        <v>7520</v>
      </c>
      <c r="L87" s="387">
        <f t="shared" si="2"/>
        <v>0</v>
      </c>
      <c r="M87" s="43"/>
      <c r="N87" s="56"/>
    </row>
    <row r="88" spans="1:16" s="4" customFormat="1" ht="14.25" customHeight="1">
      <c r="A88" s="422">
        <v>81</v>
      </c>
      <c r="B88" s="123" t="s">
        <v>234</v>
      </c>
      <c r="C88" s="141" t="s">
        <v>207</v>
      </c>
      <c r="D88" s="176"/>
      <c r="E88" s="160"/>
      <c r="F88" s="136"/>
      <c r="G88" s="166">
        <v>1</v>
      </c>
      <c r="H88" s="160" t="s">
        <v>6</v>
      </c>
      <c r="I88" s="396"/>
      <c r="J88" s="396">
        <v>54</v>
      </c>
      <c r="K88" s="387">
        <f t="shared" si="3"/>
        <v>0</v>
      </c>
      <c r="L88" s="387">
        <f t="shared" si="2"/>
        <v>54</v>
      </c>
      <c r="N88" s="56"/>
      <c r="P88" s="57"/>
    </row>
    <row r="89" spans="1:14" s="4" customFormat="1" ht="12.75">
      <c r="A89" s="422">
        <v>82</v>
      </c>
      <c r="B89" s="123" t="s">
        <v>214</v>
      </c>
      <c r="C89" s="64" t="s">
        <v>425</v>
      </c>
      <c r="D89" s="64" t="s">
        <v>426</v>
      </c>
      <c r="E89" s="65"/>
      <c r="F89" s="64"/>
      <c r="G89" s="424">
        <v>1</v>
      </c>
      <c r="H89" s="394" t="s">
        <v>6</v>
      </c>
      <c r="I89" s="434">
        <v>1360</v>
      </c>
      <c r="J89" s="66"/>
      <c r="K89" s="387">
        <f t="shared" si="3"/>
        <v>1360</v>
      </c>
      <c r="L89" s="387">
        <f t="shared" si="2"/>
        <v>0</v>
      </c>
      <c r="M89" s="43"/>
      <c r="N89" s="56"/>
    </row>
    <row r="90" spans="1:16" s="4" customFormat="1" ht="14.25" customHeight="1">
      <c r="A90" s="422">
        <v>83</v>
      </c>
      <c r="B90" s="123" t="s">
        <v>234</v>
      </c>
      <c r="C90" s="141" t="s">
        <v>207</v>
      </c>
      <c r="D90" s="176"/>
      <c r="E90" s="160"/>
      <c r="F90" s="136"/>
      <c r="G90" s="166">
        <v>1</v>
      </c>
      <c r="H90" s="160" t="s">
        <v>6</v>
      </c>
      <c r="I90" s="396"/>
      <c r="J90" s="396">
        <v>54</v>
      </c>
      <c r="K90" s="387">
        <f t="shared" si="3"/>
        <v>0</v>
      </c>
      <c r="L90" s="387">
        <f t="shared" si="2"/>
        <v>54</v>
      </c>
      <c r="N90" s="56"/>
      <c r="P90" s="57"/>
    </row>
    <row r="91" spans="1:14" s="4" customFormat="1" ht="12.75">
      <c r="A91" s="422">
        <v>84</v>
      </c>
      <c r="B91" s="123" t="s">
        <v>214</v>
      </c>
      <c r="C91" s="64" t="s">
        <v>427</v>
      </c>
      <c r="D91" s="64" t="s">
        <v>430</v>
      </c>
      <c r="E91" s="65"/>
      <c r="F91" s="64"/>
      <c r="G91" s="424">
        <v>1</v>
      </c>
      <c r="H91" s="394" t="s">
        <v>6</v>
      </c>
      <c r="I91" s="434">
        <v>524</v>
      </c>
      <c r="J91" s="66"/>
      <c r="K91" s="387">
        <f t="shared" si="3"/>
        <v>524</v>
      </c>
      <c r="L91" s="387">
        <f t="shared" si="2"/>
        <v>0</v>
      </c>
      <c r="N91" s="56"/>
    </row>
    <row r="92" spans="1:16" s="4" customFormat="1" ht="14.25" customHeight="1">
      <c r="A92" s="422">
        <v>85</v>
      </c>
      <c r="B92" s="123" t="s">
        <v>234</v>
      </c>
      <c r="C92" s="141" t="s">
        <v>207</v>
      </c>
      <c r="D92" s="176"/>
      <c r="E92" s="160"/>
      <c r="F92" s="136"/>
      <c r="G92" s="166">
        <v>1</v>
      </c>
      <c r="H92" s="160" t="s">
        <v>6</v>
      </c>
      <c r="I92" s="396"/>
      <c r="J92" s="396">
        <v>54</v>
      </c>
      <c r="K92" s="387">
        <f t="shared" si="3"/>
        <v>0</v>
      </c>
      <c r="L92" s="387">
        <f t="shared" si="2"/>
        <v>54</v>
      </c>
      <c r="N92" s="56"/>
      <c r="P92" s="57"/>
    </row>
    <row r="93" spans="1:14" s="4" customFormat="1" ht="12.75">
      <c r="A93" s="422">
        <v>86</v>
      </c>
      <c r="B93" s="123" t="s">
        <v>214</v>
      </c>
      <c r="C93" s="64" t="s">
        <v>428</v>
      </c>
      <c r="D93" s="64" t="s">
        <v>429</v>
      </c>
      <c r="E93" s="65"/>
      <c r="F93" s="64"/>
      <c r="G93" s="424">
        <v>1</v>
      </c>
      <c r="H93" s="394" t="s">
        <v>6</v>
      </c>
      <c r="I93" s="434">
        <v>1670</v>
      </c>
      <c r="J93" s="66"/>
      <c r="K93" s="387">
        <f t="shared" si="3"/>
        <v>1670</v>
      </c>
      <c r="L93" s="387">
        <f t="shared" si="2"/>
        <v>0</v>
      </c>
      <c r="M93" s="43"/>
      <c r="N93" s="56"/>
    </row>
    <row r="94" spans="1:12" ht="15">
      <c r="A94" s="422">
        <v>87</v>
      </c>
      <c r="B94" s="123" t="s">
        <v>235</v>
      </c>
      <c r="C94" s="141" t="s">
        <v>207</v>
      </c>
      <c r="E94" s="160"/>
      <c r="F94" s="136"/>
      <c r="G94" s="166">
        <v>1</v>
      </c>
      <c r="H94" s="160" t="s">
        <v>6</v>
      </c>
      <c r="I94" s="396"/>
      <c r="J94" s="396">
        <v>54</v>
      </c>
      <c r="K94" s="387">
        <f t="shared" si="3"/>
        <v>0</v>
      </c>
      <c r="L94" s="387">
        <f t="shared" si="2"/>
        <v>54</v>
      </c>
    </row>
    <row r="95" spans="1:12" ht="15">
      <c r="A95" s="422">
        <v>88</v>
      </c>
      <c r="B95" s="123" t="s">
        <v>214</v>
      </c>
      <c r="C95" s="435" t="s">
        <v>413</v>
      </c>
      <c r="D95" s="435" t="s">
        <v>414</v>
      </c>
      <c r="E95" s="435"/>
      <c r="F95" s="64"/>
      <c r="G95" s="424">
        <v>1</v>
      </c>
      <c r="H95" s="394" t="s">
        <v>6</v>
      </c>
      <c r="I95" s="434">
        <v>452</v>
      </c>
      <c r="J95" s="66"/>
      <c r="K95" s="387">
        <f t="shared" si="3"/>
        <v>452</v>
      </c>
      <c r="L95" s="387">
        <f t="shared" si="2"/>
        <v>0</v>
      </c>
    </row>
    <row r="96" spans="1:12" ht="15">
      <c r="A96" s="422">
        <v>89</v>
      </c>
      <c r="B96" s="123" t="s">
        <v>234</v>
      </c>
      <c r="C96" s="141" t="s">
        <v>207</v>
      </c>
      <c r="D96" s="64"/>
      <c r="E96" s="65"/>
      <c r="F96" s="64"/>
      <c r="G96" s="424">
        <v>1</v>
      </c>
      <c r="H96" s="160" t="s">
        <v>6</v>
      </c>
      <c r="I96" s="396"/>
      <c r="J96" s="396">
        <v>54</v>
      </c>
      <c r="K96" s="387">
        <f t="shared" si="3"/>
        <v>0</v>
      </c>
      <c r="L96" s="387">
        <f t="shared" si="2"/>
        <v>54</v>
      </c>
    </row>
    <row r="97" spans="1:13" ht="15">
      <c r="A97" s="422">
        <v>90</v>
      </c>
      <c r="B97" s="123" t="s">
        <v>214</v>
      </c>
      <c r="C97" s="435" t="s">
        <v>402</v>
      </c>
      <c r="D97" s="435" t="s">
        <v>403</v>
      </c>
      <c r="E97" s="435"/>
      <c r="F97" s="64"/>
      <c r="G97" s="424">
        <v>1</v>
      </c>
      <c r="H97" s="394" t="s">
        <v>6</v>
      </c>
      <c r="I97" s="434">
        <v>2160</v>
      </c>
      <c r="J97" s="66"/>
      <c r="K97" s="387">
        <f t="shared" si="3"/>
        <v>2160</v>
      </c>
      <c r="L97" s="387">
        <f t="shared" si="2"/>
        <v>0</v>
      </c>
      <c r="M97" s="456"/>
    </row>
    <row r="98" spans="1:14" s="4" customFormat="1" ht="15">
      <c r="A98" s="422">
        <v>91</v>
      </c>
      <c r="B98" s="123" t="s">
        <v>235</v>
      </c>
      <c r="C98" s="141" t="s">
        <v>207</v>
      </c>
      <c r="D98" s="176"/>
      <c r="E98" s="160"/>
      <c r="F98" s="136"/>
      <c r="G98" s="166">
        <v>126</v>
      </c>
      <c r="H98" s="160" t="s">
        <v>6</v>
      </c>
      <c r="I98" s="396"/>
      <c r="J98" s="396">
        <v>10</v>
      </c>
      <c r="K98" s="387">
        <f t="shared" si="3"/>
        <v>0</v>
      </c>
      <c r="L98" s="387">
        <f t="shared" si="2"/>
        <v>1260</v>
      </c>
      <c r="N98" s="56"/>
    </row>
    <row r="99" spans="1:14" s="4" customFormat="1" ht="12.75">
      <c r="A99" s="422">
        <v>92</v>
      </c>
      <c r="B99" s="123" t="s">
        <v>214</v>
      </c>
      <c r="C99" s="64" t="s">
        <v>60</v>
      </c>
      <c r="D99" s="64" t="s">
        <v>61</v>
      </c>
      <c r="E99" s="439" t="s">
        <v>42</v>
      </c>
      <c r="F99" s="64"/>
      <c r="G99" s="424">
        <v>120</v>
      </c>
      <c r="H99" s="394" t="s">
        <v>6</v>
      </c>
      <c r="I99" s="434">
        <v>11</v>
      </c>
      <c r="J99" s="66"/>
      <c r="K99" s="387">
        <f t="shared" si="3"/>
        <v>1320</v>
      </c>
      <c r="L99" s="387">
        <f t="shared" si="2"/>
        <v>0</v>
      </c>
      <c r="N99" s="56"/>
    </row>
    <row r="100" spans="1:14" s="4" customFormat="1" ht="12.75">
      <c r="A100" s="422">
        <v>93</v>
      </c>
      <c r="B100" s="123" t="s">
        <v>214</v>
      </c>
      <c r="C100" s="64" t="s">
        <v>60</v>
      </c>
      <c r="D100" s="64" t="s">
        <v>61</v>
      </c>
      <c r="E100" s="440" t="s">
        <v>405</v>
      </c>
      <c r="F100" s="64"/>
      <c r="G100" s="424">
        <v>3</v>
      </c>
      <c r="H100" s="394" t="s">
        <v>6</v>
      </c>
      <c r="I100" s="396">
        <v>44</v>
      </c>
      <c r="J100" s="396"/>
      <c r="K100" s="387">
        <f t="shared" si="3"/>
        <v>132</v>
      </c>
      <c r="L100" s="387">
        <f t="shared" si="2"/>
        <v>0</v>
      </c>
      <c r="N100" s="56"/>
    </row>
    <row r="101" spans="1:14" s="4" customFormat="1" ht="12.75">
      <c r="A101" s="422">
        <v>94</v>
      </c>
      <c r="B101" s="123" t="s">
        <v>214</v>
      </c>
      <c r="C101" s="64" t="s">
        <v>60</v>
      </c>
      <c r="D101" s="64" t="s">
        <v>61</v>
      </c>
      <c r="E101" s="440" t="s">
        <v>406</v>
      </c>
      <c r="F101" s="64"/>
      <c r="G101" s="424">
        <v>3</v>
      </c>
      <c r="H101" s="394" t="s">
        <v>6</v>
      </c>
      <c r="I101" s="434">
        <v>161</v>
      </c>
      <c r="J101" s="66"/>
      <c r="K101" s="387">
        <f t="shared" si="3"/>
        <v>483</v>
      </c>
      <c r="L101" s="387">
        <f t="shared" si="2"/>
        <v>0</v>
      </c>
      <c r="N101" s="56"/>
    </row>
    <row r="102" spans="1:14" s="4" customFormat="1" ht="15">
      <c r="A102" s="422">
        <v>95</v>
      </c>
      <c r="B102" s="123" t="s">
        <v>215</v>
      </c>
      <c r="C102" s="141" t="s">
        <v>207</v>
      </c>
      <c r="D102" s="176"/>
      <c r="E102" s="160"/>
      <c r="F102" s="136"/>
      <c r="G102" s="166">
        <v>1</v>
      </c>
      <c r="H102" s="160" t="s">
        <v>6</v>
      </c>
      <c r="I102" s="396"/>
      <c r="J102" s="396">
        <v>54</v>
      </c>
      <c r="K102" s="387">
        <f t="shared" si="3"/>
        <v>0</v>
      </c>
      <c r="L102" s="387">
        <f t="shared" si="2"/>
        <v>54</v>
      </c>
      <c r="N102" s="56"/>
    </row>
    <row r="103" spans="1:14" s="4" customFormat="1" ht="12.75">
      <c r="A103" s="422">
        <v>96</v>
      </c>
      <c r="B103" s="123" t="s">
        <v>214</v>
      </c>
      <c r="C103" s="435" t="s">
        <v>407</v>
      </c>
      <c r="D103" s="435" t="s">
        <v>408</v>
      </c>
      <c r="E103" s="64"/>
      <c r="F103" s="64"/>
      <c r="G103" s="424">
        <v>1</v>
      </c>
      <c r="H103" s="394" t="s">
        <v>6</v>
      </c>
      <c r="I103" s="434">
        <v>166</v>
      </c>
      <c r="J103" s="66"/>
      <c r="K103" s="387">
        <f t="shared" si="3"/>
        <v>166</v>
      </c>
      <c r="L103" s="387">
        <f t="shared" si="2"/>
        <v>0</v>
      </c>
      <c r="N103" s="56"/>
    </row>
    <row r="104" spans="1:12" ht="15">
      <c r="A104" s="422">
        <v>97</v>
      </c>
      <c r="B104" s="123" t="s">
        <v>233</v>
      </c>
      <c r="C104" s="141" t="s">
        <v>207</v>
      </c>
      <c r="E104" s="160"/>
      <c r="F104" s="136"/>
      <c r="G104" s="166">
        <f>SUM(G105)</f>
        <v>1</v>
      </c>
      <c r="H104" s="160" t="s">
        <v>6</v>
      </c>
      <c r="I104" s="396"/>
      <c r="J104" s="396">
        <v>400</v>
      </c>
      <c r="K104" s="387">
        <f t="shared" si="3"/>
        <v>0</v>
      </c>
      <c r="L104" s="387">
        <f t="shared" si="2"/>
        <v>400</v>
      </c>
    </row>
    <row r="105" spans="1:14" s="4" customFormat="1" ht="12.75">
      <c r="A105" s="422">
        <v>98</v>
      </c>
      <c r="B105" s="123" t="s">
        <v>214</v>
      </c>
      <c r="C105" s="64" t="s">
        <v>135</v>
      </c>
      <c r="D105" s="64"/>
      <c r="E105" s="64"/>
      <c r="F105" s="64"/>
      <c r="G105" s="424">
        <v>1</v>
      </c>
      <c r="H105" s="394" t="s">
        <v>136</v>
      </c>
      <c r="I105" s="434">
        <v>800</v>
      </c>
      <c r="J105" s="66"/>
      <c r="K105" s="387">
        <f t="shared" si="3"/>
        <v>800</v>
      </c>
      <c r="L105" s="387">
        <f t="shared" si="2"/>
        <v>0</v>
      </c>
      <c r="N105" s="56"/>
    </row>
    <row r="106" spans="1:14" s="4" customFormat="1" ht="12.75">
      <c r="A106" s="422"/>
      <c r="B106" s="123"/>
      <c r="C106" s="64"/>
      <c r="D106" s="64"/>
      <c r="E106" s="64"/>
      <c r="F106" s="64"/>
      <c r="G106" s="424"/>
      <c r="H106" s="394"/>
      <c r="I106" s="438"/>
      <c r="J106" s="438"/>
      <c r="K106" s="387"/>
      <c r="L106" s="395"/>
      <c r="N106" s="56"/>
    </row>
    <row r="107" spans="1:12" ht="15">
      <c r="A107" s="422"/>
      <c r="C107" s="64"/>
      <c r="D107" s="64"/>
      <c r="E107" s="64"/>
      <c r="F107" s="64"/>
      <c r="G107" s="424"/>
      <c r="H107" s="394"/>
      <c r="I107" s="425"/>
      <c r="J107" s="425"/>
      <c r="K107" s="425"/>
      <c r="L107" s="425"/>
    </row>
    <row r="108" spans="1:12" ht="15.75" thickBot="1">
      <c r="A108" s="388"/>
      <c r="B108" s="389"/>
      <c r="C108" s="121" t="s">
        <v>409</v>
      </c>
      <c r="D108" s="61"/>
      <c r="E108" s="61"/>
      <c r="F108" s="61"/>
      <c r="G108" s="124"/>
      <c r="H108" s="124"/>
      <c r="I108" s="62"/>
      <c r="J108" s="62"/>
      <c r="K108" s="63">
        <f>SUM(K8:K107)</f>
        <v>103238</v>
      </c>
      <c r="L108" s="63">
        <f>SUM(L8:L107)</f>
        <v>15057</v>
      </c>
    </row>
    <row r="109" spans="1:12" ht="15">
      <c r="A109" s="422"/>
      <c r="C109" s="64"/>
      <c r="D109" s="65"/>
      <c r="E109" s="65"/>
      <c r="F109" s="65"/>
      <c r="G109" s="123"/>
      <c r="H109" s="123"/>
      <c r="I109" s="66"/>
      <c r="J109" s="66"/>
      <c r="K109" s="66"/>
      <c r="L109" s="66"/>
    </row>
    <row r="110" spans="3:12" ht="15">
      <c r="C110" s="64"/>
      <c r="D110" s="64"/>
      <c r="E110" s="65"/>
      <c r="F110" s="65"/>
      <c r="G110" s="406"/>
      <c r="H110" s="123"/>
      <c r="I110" s="66"/>
      <c r="J110" s="66"/>
      <c r="K110" s="66"/>
      <c r="L110" s="66"/>
    </row>
    <row r="111" spans="1:12" ht="15">
      <c r="A111" s="422"/>
      <c r="C111" s="64"/>
      <c r="D111" s="64"/>
      <c r="E111" s="65"/>
      <c r="F111" s="65"/>
      <c r="G111" s="406"/>
      <c r="H111" s="123"/>
      <c r="I111" s="66"/>
      <c r="J111" s="66"/>
      <c r="K111" s="66"/>
      <c r="L111" s="66"/>
    </row>
    <row r="112" spans="3:12" ht="15">
      <c r="C112" s="64"/>
      <c r="D112" s="64"/>
      <c r="E112" s="65"/>
      <c r="F112" s="65"/>
      <c r="G112" s="406"/>
      <c r="H112" s="123"/>
      <c r="I112" s="66"/>
      <c r="J112" s="66"/>
      <c r="K112" s="66"/>
      <c r="L112" s="66"/>
    </row>
    <row r="113" ht="15">
      <c r="A113" s="422"/>
    </row>
    <row r="115" ht="15">
      <c r="A115" s="422"/>
    </row>
    <row r="117" ht="15">
      <c r="A117" s="422"/>
    </row>
    <row r="119" ht="15">
      <c r="A119" s="422"/>
    </row>
    <row r="121" ht="15">
      <c r="A121" s="422"/>
    </row>
    <row r="123" ht="15">
      <c r="A123" s="422"/>
    </row>
    <row r="125" ht="15">
      <c r="A125" s="422"/>
    </row>
    <row r="127" ht="15">
      <c r="A127" s="422"/>
    </row>
    <row r="129" ht="15">
      <c r="A129" s="422"/>
    </row>
    <row r="131" ht="15">
      <c r="A131" s="422"/>
    </row>
    <row r="133" ht="15">
      <c r="A133" s="422"/>
    </row>
    <row r="135" ht="15">
      <c r="A135" s="422"/>
    </row>
    <row r="137" ht="15">
      <c r="A137" s="422"/>
    </row>
    <row r="139" ht="15">
      <c r="A139" s="422"/>
    </row>
    <row r="141" ht="15">
      <c r="A141" s="422"/>
    </row>
    <row r="143" ht="15">
      <c r="A143" s="422"/>
    </row>
    <row r="145" ht="15">
      <c r="A145" s="422"/>
    </row>
    <row r="147" ht="15">
      <c r="A147" s="422"/>
    </row>
    <row r="149" ht="15">
      <c r="A149" s="422"/>
    </row>
    <row r="151" ht="15">
      <c r="A151" s="422"/>
    </row>
    <row r="153" ht="15">
      <c r="A153" s="422"/>
    </row>
    <row r="155" ht="15">
      <c r="A155" s="422"/>
    </row>
    <row r="157" ht="15">
      <c r="A157" s="422"/>
    </row>
    <row r="159" ht="15">
      <c r="A159" s="422"/>
    </row>
    <row r="161" ht="15">
      <c r="A161" s="422"/>
    </row>
    <row r="163" ht="15">
      <c r="A163" s="422"/>
    </row>
    <row r="165" ht="15">
      <c r="A165" s="422"/>
    </row>
    <row r="167" ht="15">
      <c r="A167" s="422"/>
    </row>
    <row r="169" ht="15">
      <c r="A169" s="422"/>
    </row>
    <row r="171" ht="15">
      <c r="A171" s="422"/>
    </row>
    <row r="173" ht="15">
      <c r="A173" s="422"/>
    </row>
  </sheetData>
  <sheetProtection/>
  <printOptions gridLines="1"/>
  <pageMargins left="0.7874015748031497" right="0.7874015748031497" top="1.1811023622047245" bottom="0.7874015748031497" header="0.5118110236220472" footer="0.5118110236220472"/>
  <pageSetup fitToHeight="11" horizontalDpi="600" verticalDpi="600" orientation="landscape" paperSize="9" scale="90" r:id="rId1"/>
  <headerFooter alignWithMargins="0">
    <oddHeader>&amp;L&amp;"Times New Roman,Obyčejné"&amp;8Fakultní nemocnice Brno, Jihlavská 20, 625 00 Brno
Heliport  HEMS
SO 01 - Heliport
Stupeň: Prováděcí dokumentace
</oddHeader>
    <oddFooter>&amp;C&amp;"Times New Roman,Obyčejné"&amp;10Stránka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Dědková Ivana</dc:creator>
  <cp:keywords/>
  <dc:description/>
  <cp:lastModifiedBy>Kajzarová Jitka</cp:lastModifiedBy>
  <cp:lastPrinted>2012-11-05T08:32:50Z</cp:lastPrinted>
  <dcterms:created xsi:type="dcterms:W3CDTF">2000-07-13T10:26:49Z</dcterms:created>
  <dcterms:modified xsi:type="dcterms:W3CDTF">2014-11-10T09:43:29Z</dcterms:modified>
  <cp:category/>
  <cp:version/>
  <cp:contentType/>
  <cp:contentStatus/>
</cp:coreProperties>
</file>