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27975" windowHeight="8220" tabRatio="871" activeTab="0"/>
  </bookViews>
  <sheets>
    <sheet name="Krycí list" sheetId="1" r:id="rId1"/>
    <sheet name="Rekapitulace" sheetId="2" r:id="rId2"/>
    <sheet name="Hodinová sazba" sheetId="3" r:id="rId3"/>
    <sheet name="Kusový" sheetId="4" r:id="rId4"/>
    <sheet name="Svítidla hlavní" sheetId="5" r:id="rId5"/>
    <sheet name="Napájecí systémy+vývody" sheetId="6" r:id="rId6"/>
    <sheet name="Zemní práce" sheetId="7" r:id="rId7"/>
  </sheets>
  <externalReferences>
    <externalReference r:id="rId10"/>
    <externalReference r:id="rId11"/>
  </externalReferences>
  <definedNames>
    <definedName name="_Order1" localSheetId="2" hidden="1">255</definedName>
    <definedName name="_Order1" localSheetId="3" hidden="1">255</definedName>
    <definedName name="_Order1" localSheetId="1" hidden="1">255</definedName>
    <definedName name="_Order1" localSheetId="4" hidden="1">255</definedName>
    <definedName name="_Order2" localSheetId="2" hidden="1">255</definedName>
    <definedName name="_Order2" localSheetId="3" hidden="1">255</definedName>
    <definedName name="_Order2" localSheetId="1" hidden="1">255</definedName>
    <definedName name="_Order2" localSheetId="4" hidden="1">255</definedName>
    <definedName name="cisloobjektu" localSheetId="6">'[1]Krycí list'!$A$5</definedName>
    <definedName name="cisloobjektu">'[1]Krycí list'!$A$5</definedName>
    <definedName name="cislostavby" localSheetId="6">'[1]Krycí list'!$A$7</definedName>
    <definedName name="cislostavby">'[1]Krycí list'!$A$7</definedName>
    <definedName name="Dodavka" localSheetId="6">'[2]Rekapitulace'!$G$20</definedName>
    <definedName name="Dodavka">'Rekapitulace'!$G$20</definedName>
    <definedName name="fd" localSheetId="6">'[1]Rekapitulace'!$G$26</definedName>
    <definedName name="fd">'[1]Rekapitulace'!$G$26</definedName>
    <definedName name="G___P__" localSheetId="2">'Hodinová sazba'!#REF!</definedName>
    <definedName name="G___P__" localSheetId="3">'Kusový'!#REF!</definedName>
    <definedName name="G___P__" localSheetId="1">'Rekapitulace'!#REF!</definedName>
    <definedName name="G___P__" localSheetId="4">'Svítidla hlavní'!#REF!</definedName>
    <definedName name="G___P__" localSheetId="6">#REF!</definedName>
    <definedName name="G___P__">#REF!</definedName>
    <definedName name="HSV" localSheetId="6">'[2]Rekapitulace'!$E$20</definedName>
    <definedName name="HSV">'Rekapitulace'!$E$20</definedName>
    <definedName name="HZS" localSheetId="6">'[1]Rekapitulace'!$I$26</definedName>
    <definedName name="HZS">'Rekapitulace'!$I$33</definedName>
    <definedName name="Mont" localSheetId="6">'[2]Rekapitulace'!$H$20</definedName>
    <definedName name="Mont">'Rekapitulace'!$H$20</definedName>
    <definedName name="nazevobjektu" localSheetId="6">'[1]Krycí list'!$C$5</definedName>
    <definedName name="nazevobjektu">'[1]Krycí list'!$C$5</definedName>
    <definedName name="nazevstavby" localSheetId="6">'[1]Krycí list'!$C$7</definedName>
    <definedName name="nazevstavby">'[1]Krycí list'!$C$7</definedName>
    <definedName name="_xlnm.Print_Area" localSheetId="2">'Hodinová sazba'!$A$1:$H$18</definedName>
    <definedName name="_xlnm.Print_Area" localSheetId="0">'Krycí list'!$A$1:$G$35</definedName>
    <definedName name="_xlnm.Print_Area" localSheetId="3">'Kusový'!$A$1:$L$35</definedName>
    <definedName name="_xlnm.Print_Area" localSheetId="5">'Napájecí systémy+vývody'!$A$1:$L$26</definedName>
    <definedName name="_xlnm.Print_Area" localSheetId="1">'Rekapitulace'!$A$1:$I$47</definedName>
    <definedName name="_xlnm.Print_Area" localSheetId="4">'Svítidla hlavní'!$A$1:$L$27</definedName>
    <definedName name="_xlnm.Print_Area" localSheetId="6">'Zemní práce'!$A$1:$L$12</definedName>
    <definedName name="PocetMJ" localSheetId="6">'[2]Krycí list'!$G$5</definedName>
    <definedName name="PocetMJ">'Krycí list'!$G$5</definedName>
    <definedName name="Projektant">'Krycí list'!$C$7</definedName>
    <definedName name="PSV" localSheetId="6">'[2]Rekapitulace'!$F$20</definedName>
    <definedName name="PSV">'Rekapitulace'!$F$20</definedName>
    <definedName name="SazbaDPH1" localSheetId="6">'[2]Krycí list'!$C$29</definedName>
    <definedName name="SazbaDPH1">'Krycí list'!$C$29</definedName>
    <definedName name="SazbaDPH2" localSheetId="6">'[2]Krycí list'!$C$31</definedName>
    <definedName name="SazbaDPH2">'Krycí list'!$C$31</definedName>
    <definedName name="VRN" localSheetId="6">'[1]Rekapitulace'!$H$39</definedName>
    <definedName name="VRN">'[1]Rekapitulace'!$H$39</definedName>
  </definedNames>
  <calcPr fullCalcOnLoad="1"/>
</workbook>
</file>

<file path=xl/sharedStrings.xml><?xml version="1.0" encoding="utf-8"?>
<sst xmlns="http://schemas.openxmlformats.org/spreadsheetml/2006/main" count="266" uniqueCount="170">
  <si>
    <t>J</t>
  </si>
  <si>
    <t>Cena</t>
  </si>
  <si>
    <t>Celkem</t>
  </si>
  <si>
    <t>ks</t>
  </si>
  <si>
    <t>Název</t>
  </si>
  <si>
    <t>Počet</t>
  </si>
  <si>
    <t>h</t>
  </si>
  <si>
    <t xml:space="preserve"> </t>
  </si>
  <si>
    <t>dozor</t>
  </si>
  <si>
    <t>součet položky</t>
  </si>
  <si>
    <t>Materiál nosný délkový</t>
  </si>
  <si>
    <t>m</t>
  </si>
  <si>
    <t>3x2,5</t>
  </si>
  <si>
    <t>Materiál nosný kusový</t>
  </si>
  <si>
    <t>m2</t>
  </si>
  <si>
    <t>2. Nejsou zahrnuty individuální možnosti dodavatele</t>
  </si>
  <si>
    <t xml:space="preserve">3. Veškeré konkretní typy materiálu a výrobků lze považovat pouze za příklady možného provedení z hlediska </t>
  </si>
  <si>
    <t>Kč</t>
  </si>
  <si>
    <t>ověření parametrů napojovaného zařízení, úprava instalace, finál.dokončování</t>
  </si>
  <si>
    <t>Trubky</t>
  </si>
  <si>
    <t>Trubka</t>
  </si>
  <si>
    <t>Kabel CYKY</t>
  </si>
  <si>
    <t>Zemnici drat</t>
  </si>
  <si>
    <t>Práce účtované hodinovou sazbou</t>
  </si>
  <si>
    <t>CELKEM délkový materiál</t>
  </si>
  <si>
    <t>ocelova</t>
  </si>
  <si>
    <t>Ocelova konstr pro pristroje  do 5 kg</t>
  </si>
  <si>
    <t>Svorka pripojovaci</t>
  </si>
  <si>
    <t xml:space="preserve">Montáž </t>
  </si>
  <si>
    <t>Drobný montážní materiál - svorky, držáky dle upřesnění stavby</t>
  </si>
  <si>
    <t>4. Rozumí se, že v době výběrového řízení nebude projektová dokumentace nutně kompletní v každém detailu.</t>
  </si>
  <si>
    <t xml:space="preserve">    Dodavatel doplní poskytnuté informace svými vlastními znalostmi a zkušenostmi tak,</t>
  </si>
  <si>
    <t xml:space="preserve">5. Pokud se ve výkazu výměr nebo v popisu materiálně technických standardů objeví odkaz na konkrétní obchodní </t>
  </si>
  <si>
    <t xml:space="preserve">   firmu, název nebo specifické označení výrobku, neznamená to, že zadavatel požaduje ocenění tohoto konkrétního</t>
  </si>
  <si>
    <t xml:space="preserve">   výrobku, ale uchazeč může nabídnout i jiné kvalitativně a technicky totožné řešení.</t>
  </si>
  <si>
    <t xml:space="preserve">    technických vlastností nikoli za návrh nebo použití uvedeného typu.</t>
  </si>
  <si>
    <t xml:space="preserve">    profesemi na stavbě. </t>
  </si>
  <si>
    <t xml:space="preserve">    kontroly postupu prací s aktuální dokumentací technologie laboratoří a koordinace se zúčastněnými </t>
  </si>
  <si>
    <t xml:space="preserve">6. Doporučuji při ocenění uvažovat i hodinové sazby. Doporučení je z důvodu realizace velkého množství vývodů, </t>
  </si>
  <si>
    <t xml:space="preserve">    Rozpočet (výkaz výměr) je vypracován za následujících předpokladů:</t>
  </si>
  <si>
    <t>Podrobný popis svítidel viz  Legenda svítidel</t>
  </si>
  <si>
    <t>EP</t>
  </si>
  <si>
    <t xml:space="preserve">            Ekologický příspěvek svítidlo</t>
  </si>
  <si>
    <t xml:space="preserve">            Ekologický příspěvek světelný zdroj</t>
  </si>
  <si>
    <t xml:space="preserve">            Montážní set</t>
  </si>
  <si>
    <t>UMĚLÉ OSVĚTLENÍ</t>
  </si>
  <si>
    <t xml:space="preserve">1. Ceny jsou orientační a neobsahují DPH. </t>
  </si>
  <si>
    <t xml:space="preserve">    aby mohl připravit cenovou nabídku. Předpokládají se množstevní slevy dodavatelů.</t>
  </si>
  <si>
    <t>345-</t>
  </si>
  <si>
    <t>Montáž ocelova konstr pro pristroje  do 5 kg</t>
  </si>
  <si>
    <t>210 22-0101.R00</t>
  </si>
  <si>
    <t>Montáž</t>
  </si>
  <si>
    <t xml:space="preserve">            Montáž</t>
  </si>
  <si>
    <t>210 20-1068.R00</t>
  </si>
  <si>
    <t>348-</t>
  </si>
  <si>
    <t>210 02-0651</t>
  </si>
  <si>
    <t>210 22-0301.R00</t>
  </si>
  <si>
    <t>210 22-0302.R00</t>
  </si>
  <si>
    <t>210810046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</si>
  <si>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</si>
  <si>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</si>
  <si>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</si>
  <si>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</si>
  <si>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</si>
  <si>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</si>
  <si>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</si>
  <si>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</si>
  <si>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HZS</t>
  </si>
  <si>
    <t>CELKEM  OBJEKT</t>
  </si>
  <si>
    <t>VEDLEJŠÍ ROZPOČTOVÉ  NÁKLADY</t>
  </si>
  <si>
    <t>Název VRN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</si>
  <si>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</si>
  <si>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</si>
  <si>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</si>
  <si>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</si>
  <si>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</si>
  <si>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</si>
  <si>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</si>
  <si>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</si>
  <si>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</si>
  <si>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</si>
  <si>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</si>
  <si>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>Rozpočet</t>
  </si>
  <si>
    <t>Objekt</t>
  </si>
  <si>
    <t>Název objektu</t>
  </si>
  <si>
    <t xml:space="preserve">SKP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</si>
  <si>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</si>
  <si>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</si>
  <si>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</si>
  <si>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</si>
  <si>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</si>
  <si>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</si>
  <si>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</si>
  <si>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</si>
  <si>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</si>
  <si>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</si>
  <si>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</si>
  <si>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</si>
  <si>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</si>
  <si>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</si>
  <si>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</si>
  <si>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</si>
  <si>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</si>
  <si>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</si>
  <si>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</si>
  <si>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</si>
  <si>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</si>
  <si>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</si>
  <si>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</si>
  <si>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</si>
  <si>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</si>
  <si>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</si>
  <si>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</si>
  <si>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</si>
  <si>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</si>
  <si>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</si>
  <si>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</si>
  <si>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</si>
  <si>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</si>
  <si>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</si>
  <si>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</si>
  <si>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</si>
  <si>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</si>
  <si>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</si>
  <si>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</si>
  <si>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</si>
  <si>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</si>
  <si>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M21</t>
  </si>
  <si>
    <t>Elektromotáže</t>
  </si>
  <si>
    <t>Cena 
material</t>
  </si>
  <si>
    <t>Cena
 montáž</t>
  </si>
  <si>
    <t>Celkem 
material</t>
  </si>
  <si>
    <t>Celkem
montáž</t>
  </si>
  <si>
    <t>MATERIAL PODRUŽNÝ 3% Z CENY NOSNÉHO MATERIALU</t>
  </si>
  <si>
    <t>Prořez délkového materialu 5% z ceny délkového mateialu</t>
  </si>
  <si>
    <t>PODÍL PŘIDRUŽENÉ VÝROBY 6% Z CENY MATERIÁLU NOSNÉHO KUSOVÉHO</t>
  </si>
  <si>
    <t>POZNÁMKA: Zemní práce jsou uvažovány v rámci stavby objektu</t>
  </si>
  <si>
    <t xml:space="preserve">MATERIAL PODRUŽNÝ 3% Z CENY </t>
  </si>
  <si>
    <t xml:space="preserve">PODÍL PŘIDRUŽENÉ VÝROBY 6% Z CENY </t>
  </si>
  <si>
    <t>p.č.</t>
  </si>
  <si>
    <t>č. položky</t>
  </si>
  <si>
    <t xml:space="preserve">7. Ceník RTS neobsahuje některé zde uvedené specifikace a montáže.  U položek které nejsou součástí ceníku RTS jsou   </t>
  </si>
  <si>
    <t xml:space="preserve">    uvedena pouze čísla hl. skupiny. </t>
  </si>
  <si>
    <t>č.položky</t>
  </si>
  <si>
    <t>SUBTECH, s.r.o.</t>
  </si>
  <si>
    <t>Suma</t>
  </si>
  <si>
    <t xml:space="preserve">nezměřitelné montážní práce </t>
  </si>
  <si>
    <t>FN Brno - Heliport HEMS</t>
  </si>
  <si>
    <t>Fakultní nemocnice Brno</t>
  </si>
  <si>
    <t xml:space="preserve">A1 -   Prachotěsné zářivkové svítidlo </t>
  </si>
  <si>
    <t>1x36/840</t>
  </si>
  <si>
    <t xml:space="preserve">            T8 36W/840</t>
  </si>
  <si>
    <t>SO 02 - Spojovací koridor</t>
  </si>
  <si>
    <t>F2.06 - Silnoproudé instalace</t>
  </si>
  <si>
    <t>Uzemnění</t>
  </si>
  <si>
    <t>Svorka pasek/drat</t>
  </si>
  <si>
    <t>SR 3a</t>
  </si>
  <si>
    <t xml:space="preserve"> 10 mm</t>
  </si>
  <si>
    <t>Zemní práce</t>
  </si>
  <si>
    <t>mo</t>
  </si>
  <si>
    <t>460020154</t>
  </si>
  <si>
    <t>Vykop ryhy</t>
  </si>
  <si>
    <t>35/70</t>
  </si>
  <si>
    <t>zemina</t>
  </si>
  <si>
    <t>460560154</t>
  </si>
  <si>
    <t>Zahoz ryhy</t>
  </si>
  <si>
    <t>460620013</t>
  </si>
  <si>
    <t>Uprava terenu</t>
  </si>
  <si>
    <t xml:space="preserve">CELKEM </t>
  </si>
  <si>
    <t>SOUPIS PRACÍ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</si>
</sst>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_)"/>
    <numFmt numFmtId="165" formatCode="dd/mm/yy"/>
    <numFmt numFmtId="166" formatCode="0.000"/>
    <numFmt numFmtId="167" formatCode="General_)"/>
    <numFmt numFmtId="168" formatCode="0.0"/>
    <numFmt numFmtId="169" formatCode="#,##0\ &quot;Kč&quot;"/>
    <numFmt numFmtId="170" formatCode="0_)"/>
    <numFmt numFmtId="171" formatCode="0.0_)"/>
    <numFmt numFmtId="172" formatCode="d/m/yy;@"/>
  </numFmts>
  <fonts count="41">
    <font>
      <sz val="12"/>
      <name val="Courier"/>
      <family val="3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10"/>
      <color indexed="8"/>
      <name val="Times New Roman CE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ourier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 CE"/>
      <family val="1"/>
    </font>
    <font>
      <sz val="10"/>
      <name val="Arial CE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Courier"/>
      <family val="3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8"/>
      <name val="Arial CE"/>
      <family val="2"/>
    </font>
    <font>
      <sz val="10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medium"/>
    </border>
    <border>
      <left/>
      <right/>
      <top style="thin"/>
      <bottom style="double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9" fillId="0" borderId="0" applyNumberFormat="0" applyFill="0" applyBorder="0" applyAlignment="0">
      <protection/>
    </xf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40" fillId="0" borderId="0">
      <alignment/>
      <protection/>
    </xf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3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Protection="0">
      <alignment/>
    </xf>
    <xf numFmtId="0" fontId="3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167" fontId="18" fillId="0" borderId="0" applyBorder="0">
      <alignment/>
      <protection/>
    </xf>
    <xf numFmtId="167" fontId="18" fillId="0" borderId="0" applyBorder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4" fillId="0" borderId="0">
      <alignment/>
      <protection/>
    </xf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366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78" applyFont="1">
      <alignment/>
      <protection/>
    </xf>
    <xf numFmtId="0" fontId="5" fillId="0" borderId="0" xfId="78" applyFont="1">
      <alignment/>
      <protection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78" applyFont="1" applyAlignment="1">
      <alignment horizontal="right"/>
      <protection/>
    </xf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/>
    </xf>
    <xf numFmtId="0" fontId="5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78" applyNumberFormat="1" applyFont="1" applyAlignment="1">
      <alignment horizontal="right"/>
      <protection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  <protection locked="0"/>
    </xf>
    <xf numFmtId="49" fontId="6" fillId="0" borderId="0" xfId="0" applyNumberFormat="1" applyFont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2" fillId="0" borderId="0" xfId="78" applyFont="1" applyFill="1">
      <alignment/>
      <protection/>
    </xf>
    <xf numFmtId="4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2" fillId="0" borderId="0" xfId="78" applyNumberFormat="1" applyFont="1" applyFill="1" applyAlignment="1">
      <alignment horizontal="right"/>
      <protection/>
    </xf>
    <xf numFmtId="0" fontId="6" fillId="0" borderId="0" xfId="0" applyFont="1" applyAlignment="1">
      <alignment horizontal="left"/>
    </xf>
    <xf numFmtId="0" fontId="2" fillId="0" borderId="0" xfId="78" applyFont="1" applyAlignment="1">
      <alignment wrapText="1"/>
      <protection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Fill="1" applyAlignment="1" applyProtection="1">
      <alignment horizontal="right"/>
      <protection/>
    </xf>
    <xf numFmtId="4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 horizontal="right"/>
      <protection/>
    </xf>
    <xf numFmtId="4" fontId="6" fillId="0" borderId="0" xfId="0" applyNumberFormat="1" applyFont="1" applyAlignment="1">
      <alignment/>
    </xf>
    <xf numFmtId="49" fontId="29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0" fontId="5" fillId="0" borderId="10" xfId="78" applyFont="1" applyBorder="1">
      <alignment/>
      <protection/>
    </xf>
    <xf numFmtId="4" fontId="5" fillId="0" borderId="10" xfId="78" applyNumberFormat="1" applyFont="1" applyBorder="1" applyAlignment="1">
      <alignment horizontal="right"/>
      <protection/>
    </xf>
    <xf numFmtId="4" fontId="5" fillId="0" borderId="10" xfId="78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horizontal="right"/>
    </xf>
    <xf numFmtId="0" fontId="6" fillId="0" borderId="0" xfId="0" applyFont="1" applyFill="1" applyAlignment="1">
      <alignment/>
    </xf>
    <xf numFmtId="49" fontId="29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" fontId="5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horizontal="left"/>
      <protection locked="0"/>
    </xf>
    <xf numFmtId="2" fontId="2" fillId="0" borderId="0" xfId="78" applyNumberFormat="1" applyFont="1" applyFill="1">
      <alignment/>
      <protection/>
    </xf>
    <xf numFmtId="0" fontId="2" fillId="0" borderId="0" xfId="78" applyFont="1" applyFill="1" applyAlignment="1">
      <alignment horizontal="left"/>
      <protection/>
    </xf>
    <xf numFmtId="49" fontId="2" fillId="0" borderId="0" xfId="0" applyNumberFormat="1" applyFont="1" applyFill="1" applyAlignment="1">
      <alignment/>
    </xf>
    <xf numFmtId="0" fontId="31" fillId="0" borderId="0" xfId="0" applyFont="1" applyBorder="1" applyAlignment="1">
      <alignment horizontal="right" wrapText="1"/>
    </xf>
    <xf numFmtId="0" fontId="0" fillId="0" borderId="0" xfId="0" applyBorder="1" applyAlignment="1">
      <alignment horizontal="left"/>
    </xf>
    <xf numFmtId="0" fontId="5" fillId="0" borderId="0" xfId="78" applyFont="1" applyFill="1">
      <alignment/>
      <protection/>
    </xf>
    <xf numFmtId="0" fontId="31" fillId="0" borderId="11" xfId="0" applyFont="1" applyBorder="1" applyAlignment="1">
      <alignment horizontal="right" wrapText="1"/>
    </xf>
    <xf numFmtId="0" fontId="2" fillId="0" borderId="0" xfId="78" applyFont="1" applyFill="1" applyBorder="1">
      <alignment/>
      <protection/>
    </xf>
    <xf numFmtId="0" fontId="2" fillId="0" borderId="0" xfId="0" applyFont="1" applyFill="1" applyBorder="1" applyAlignment="1">
      <alignment horizontal="right"/>
    </xf>
    <xf numFmtId="0" fontId="2" fillId="0" borderId="0" xfId="78" applyFont="1" applyFill="1" applyBorder="1" applyAlignment="1">
      <alignment horizontal="right"/>
      <protection/>
    </xf>
    <xf numFmtId="4" fontId="2" fillId="0" borderId="0" xfId="78" applyNumberFormat="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67" fontId="32" fillId="0" borderId="0" xfId="73" applyFont="1">
      <alignment/>
      <protection/>
    </xf>
    <xf numFmtId="1" fontId="6" fillId="0" borderId="0" xfId="0" applyNumberFormat="1" applyFont="1" applyAlignment="1">
      <alignment horizontal="right"/>
    </xf>
    <xf numFmtId="167" fontId="28" fillId="0" borderId="0" xfId="73" applyFont="1" applyAlignment="1" applyProtection="1">
      <alignment horizontal="left"/>
      <protection/>
    </xf>
    <xf numFmtId="167" fontId="28" fillId="0" borderId="0" xfId="73" applyFont="1">
      <alignment/>
      <protection/>
    </xf>
    <xf numFmtId="167" fontId="28" fillId="0" borderId="0" xfId="73" applyFont="1" applyFill="1" applyAlignment="1" applyProtection="1">
      <alignment horizontal="right"/>
      <protection/>
    </xf>
    <xf numFmtId="165" fontId="6" fillId="0" borderId="0" xfId="0" applyNumberFormat="1" applyFont="1" applyFill="1" applyAlignment="1">
      <alignment/>
    </xf>
    <xf numFmtId="167" fontId="6" fillId="0" borderId="0" xfId="73" applyFont="1" applyAlignment="1" applyProtection="1">
      <alignment horizontal="left"/>
      <protection/>
    </xf>
    <xf numFmtId="167" fontId="6" fillId="0" borderId="0" xfId="73" applyFont="1">
      <alignment/>
      <protection/>
    </xf>
    <xf numFmtId="167" fontId="6" fillId="0" borderId="0" xfId="73" applyFont="1" applyFill="1" applyAlignment="1" applyProtection="1">
      <alignment horizontal="right"/>
      <protection/>
    </xf>
    <xf numFmtId="4" fontId="6" fillId="0" borderId="0" xfId="38" applyNumberFormat="1" applyFont="1" applyAlignment="1" applyProtection="1">
      <alignment horizontal="right"/>
      <protection/>
    </xf>
    <xf numFmtId="1" fontId="6" fillId="0" borderId="0" xfId="0" applyNumberFormat="1" applyFont="1" applyFill="1" applyAlignment="1">
      <alignment/>
    </xf>
    <xf numFmtId="9" fontId="6" fillId="0" borderId="0" xfId="0" applyNumberFormat="1" applyFont="1" applyAlignment="1" applyProtection="1">
      <alignment horizontal="right"/>
      <protection/>
    </xf>
    <xf numFmtId="0" fontId="28" fillId="0" borderId="10" xfId="0" applyFont="1" applyBorder="1" applyAlignment="1">
      <alignment/>
    </xf>
    <xf numFmtId="4" fontId="28" fillId="0" borderId="10" xfId="0" applyNumberFormat="1" applyFont="1" applyBorder="1" applyAlignment="1">
      <alignment/>
    </xf>
    <xf numFmtId="1" fontId="5" fillId="0" borderId="0" xfId="0" applyNumberFormat="1" applyFont="1" applyAlignment="1">
      <alignment horizontal="right"/>
    </xf>
    <xf numFmtId="0" fontId="5" fillId="0" borderId="10" xfId="0" applyFont="1" applyBorder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5" fillId="0" borderId="0" xfId="78" applyNumberFormat="1" applyFont="1" applyAlignment="1">
      <alignment horizontal="right"/>
      <protection/>
    </xf>
    <xf numFmtId="0" fontId="2" fillId="19" borderId="0" xfId="78" applyFont="1" applyFill="1">
      <alignment/>
      <protection/>
    </xf>
    <xf numFmtId="0" fontId="2" fillId="19" borderId="0" xfId="78" applyFont="1" applyFill="1" applyAlignment="1">
      <alignment horizontal="right"/>
      <protection/>
    </xf>
    <xf numFmtId="4" fontId="2" fillId="19" borderId="0" xfId="78" applyNumberFormat="1" applyFont="1" applyFill="1" applyAlignment="1">
      <alignment horizontal="right"/>
      <protection/>
    </xf>
    <xf numFmtId="0" fontId="3" fillId="19" borderId="0" xfId="78" applyFont="1" applyFill="1">
      <alignment/>
      <protection/>
    </xf>
    <xf numFmtId="0" fontId="26" fillId="19" borderId="0" xfId="78" applyFont="1" applyFill="1">
      <alignment/>
      <protection/>
    </xf>
    <xf numFmtId="0" fontId="5" fillId="0" borderId="0" xfId="78" applyFont="1">
      <alignment/>
      <protection/>
    </xf>
    <xf numFmtId="0" fontId="5" fillId="0" borderId="0" xfId="78" applyFont="1" applyAlignment="1">
      <alignment horizontal="left"/>
      <protection/>
    </xf>
    <xf numFmtId="49" fontId="29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 wrapText="1"/>
      <protection locked="0"/>
    </xf>
    <xf numFmtId="2" fontId="2" fillId="0" borderId="0" xfId="0" applyNumberFormat="1" applyFont="1" applyBorder="1" applyAlignment="1" applyProtection="1">
      <alignment horizontal="right" wrapText="1"/>
      <protection locked="0"/>
    </xf>
    <xf numFmtId="2" fontId="2" fillId="0" borderId="0" xfId="0" applyNumberFormat="1" applyFont="1" applyBorder="1" applyAlignment="1" applyProtection="1">
      <alignment horizontal="left" wrapText="1"/>
      <protection locked="0"/>
    </xf>
    <xf numFmtId="1" fontId="2" fillId="0" borderId="0" xfId="0" applyNumberFormat="1" applyFont="1" applyBorder="1" applyAlignment="1" applyProtection="1">
      <alignment horizontal="right" wrapText="1"/>
      <protection locked="0"/>
    </xf>
    <xf numFmtId="4" fontId="2" fillId="0" borderId="0" xfId="0" applyNumberFormat="1" applyFont="1" applyBorder="1" applyAlignment="1" applyProtection="1">
      <alignment horizontal="right" wrapText="1"/>
      <protection locked="0"/>
    </xf>
    <xf numFmtId="2" fontId="2" fillId="0" borderId="0" xfId="0" applyNumberFormat="1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right"/>
      <protection/>
    </xf>
    <xf numFmtId="0" fontId="2" fillId="0" borderId="0" xfId="78" applyFont="1" applyBorder="1" applyAlignment="1" applyProtection="1">
      <alignment wrapText="1"/>
      <protection locked="0"/>
    </xf>
    <xf numFmtId="1" fontId="2" fillId="0" borderId="0" xfId="78" applyNumberFormat="1" applyFont="1" applyBorder="1" applyAlignment="1" applyProtection="1">
      <alignment horizontal="right" wrapText="1"/>
      <protection locked="0"/>
    </xf>
    <xf numFmtId="0" fontId="2" fillId="0" borderId="0" xfId="78" applyFont="1" applyBorder="1" applyAlignment="1" applyProtection="1">
      <alignment horizontal="left" wrapText="1"/>
      <protection locked="0"/>
    </xf>
    <xf numFmtId="4" fontId="2" fillId="0" borderId="0" xfId="0" applyNumberFormat="1" applyFont="1" applyBorder="1" applyAlignment="1" applyProtection="1">
      <alignment horizontal="right" wrapText="1"/>
      <protection locked="0"/>
    </xf>
    <xf numFmtId="0" fontId="5" fillId="0" borderId="0" xfId="78" applyFont="1" applyBorder="1" applyAlignment="1" applyProtection="1">
      <alignment/>
      <protection locked="0"/>
    </xf>
    <xf numFmtId="0" fontId="2" fillId="0" borderId="0" xfId="78" applyFont="1" applyBorder="1" applyAlignment="1" applyProtection="1">
      <alignment horizontal="right" wrapText="1"/>
      <protection locked="0"/>
    </xf>
    <xf numFmtId="4" fontId="2" fillId="0" borderId="0" xfId="78" applyNumberFormat="1" applyFont="1" applyBorder="1" applyAlignment="1" applyProtection="1">
      <alignment horizontal="right" wrapText="1"/>
      <protection locked="0"/>
    </xf>
    <xf numFmtId="0" fontId="2" fillId="0" borderId="0" xfId="78" applyFont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wrapText="1"/>
      <protection locked="0"/>
    </xf>
    <xf numFmtId="49" fontId="2" fillId="0" borderId="0" xfId="0" applyNumberFormat="1" applyFont="1" applyFill="1" applyBorder="1" applyAlignment="1" applyProtection="1">
      <alignment horizontal="left" wrapText="1"/>
      <protection locked="0"/>
    </xf>
    <xf numFmtId="1" fontId="2" fillId="0" borderId="0" xfId="0" applyNumberFormat="1" applyFont="1" applyFill="1" applyBorder="1" applyAlignment="1" applyProtection="1">
      <alignment horizontal="right" wrapText="1"/>
      <protection locked="0"/>
    </xf>
    <xf numFmtId="2" fontId="2" fillId="0" borderId="0" xfId="0" applyNumberFormat="1" applyFont="1" applyFill="1" applyBorder="1" applyAlignment="1" applyProtection="1">
      <alignment horizontal="right" wrapText="1"/>
      <protection locked="0"/>
    </xf>
    <xf numFmtId="4" fontId="2" fillId="0" borderId="0" xfId="78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2" fontId="2" fillId="0" borderId="0" xfId="0" applyNumberFormat="1" applyFont="1" applyFill="1" applyBorder="1" applyAlignment="1" applyProtection="1">
      <alignment wrapText="1"/>
      <protection locked="0"/>
    </xf>
    <xf numFmtId="1" fontId="2" fillId="0" borderId="0" xfId="0" applyNumberFormat="1" applyFont="1" applyFill="1" applyBorder="1" applyAlignment="1" applyProtection="1">
      <alignment wrapText="1"/>
      <protection locked="0"/>
    </xf>
    <xf numFmtId="4" fontId="2" fillId="0" borderId="0" xfId="0" applyNumberFormat="1" applyFont="1" applyFill="1" applyBorder="1" applyAlignment="1" applyProtection="1">
      <alignment horizontal="right" wrapText="1"/>
      <protection locked="0"/>
    </xf>
    <xf numFmtId="1" fontId="2" fillId="0" borderId="0" xfId="0" applyNumberFormat="1" applyFont="1" applyAlignment="1">
      <alignment horizontal="right"/>
    </xf>
    <xf numFmtId="0" fontId="6" fillId="0" borderId="0" xfId="0" applyFont="1" applyAlignment="1" applyProtection="1">
      <alignment horizontal="right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horizontal="left"/>
      <protection/>
    </xf>
    <xf numFmtId="4" fontId="6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right"/>
      <protection/>
    </xf>
    <xf numFmtId="165" fontId="6" fillId="0" borderId="0" xfId="0" applyNumberFormat="1" applyFont="1" applyFill="1" applyAlignment="1" applyProtection="1">
      <alignment horizontal="right"/>
      <protection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6" fillId="0" borderId="0" xfId="53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34" fillId="0" borderId="12" xfId="72" applyFont="1" applyBorder="1">
      <alignment/>
      <protection/>
    </xf>
    <xf numFmtId="0" fontId="33" fillId="0" borderId="12" xfId="72" applyFont="1" applyBorder="1">
      <alignment/>
      <protection/>
    </xf>
    <xf numFmtId="0" fontId="33" fillId="0" borderId="12" xfId="72" applyFont="1" applyBorder="1" applyAlignment="1">
      <alignment horizontal="right"/>
      <protection/>
    </xf>
    <xf numFmtId="0" fontId="33" fillId="0" borderId="13" xfId="72" applyFont="1" applyBorder="1">
      <alignment/>
      <protection/>
    </xf>
    <xf numFmtId="0" fontId="33" fillId="0" borderId="12" xfId="0" applyNumberFormat="1" applyFont="1" applyBorder="1" applyAlignment="1">
      <alignment horizontal="left"/>
    </xf>
    <xf numFmtId="0" fontId="33" fillId="0" borderId="14" xfId="0" applyNumberFormat="1" applyFont="1" applyBorder="1" applyAlignment="1">
      <alignment/>
    </xf>
    <xf numFmtId="0" fontId="34" fillId="0" borderId="15" xfId="72" applyFont="1" applyBorder="1">
      <alignment/>
      <protection/>
    </xf>
    <xf numFmtId="0" fontId="33" fillId="0" borderId="15" xfId="72" applyFont="1" applyBorder="1">
      <alignment/>
      <protection/>
    </xf>
    <xf numFmtId="0" fontId="33" fillId="0" borderId="15" xfId="72" applyFont="1" applyBorder="1" applyAlignment="1">
      <alignment horizontal="right"/>
      <protection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49" fontId="35" fillId="0" borderId="0" xfId="0" applyNumberFormat="1" applyFont="1" applyAlignment="1">
      <alignment horizontal="centerContinuous"/>
    </xf>
    <xf numFmtId="0" fontId="35" fillId="0" borderId="0" xfId="0" applyFont="1" applyAlignment="1">
      <alignment horizontal="centerContinuous"/>
    </xf>
    <xf numFmtId="0" fontId="35" fillId="0" borderId="0" xfId="0" applyFont="1" applyBorder="1" applyAlignment="1">
      <alignment horizontal="centerContinuous"/>
    </xf>
    <xf numFmtId="49" fontId="34" fillId="19" borderId="16" xfId="0" applyNumberFormat="1" applyFont="1" applyFill="1" applyBorder="1" applyAlignment="1">
      <alignment horizontal="center"/>
    </xf>
    <xf numFmtId="0" fontId="34" fillId="19" borderId="17" xfId="0" applyFont="1" applyFill="1" applyBorder="1" applyAlignment="1">
      <alignment horizontal="center"/>
    </xf>
    <xf numFmtId="0" fontId="34" fillId="19" borderId="18" xfId="0" applyFont="1" applyFill="1" applyBorder="1" applyAlignment="1">
      <alignment horizontal="center"/>
    </xf>
    <xf numFmtId="0" fontId="34" fillId="19" borderId="19" xfId="0" applyFont="1" applyFill="1" applyBorder="1" applyAlignment="1">
      <alignment horizontal="center"/>
    </xf>
    <xf numFmtId="0" fontId="34" fillId="19" borderId="20" xfId="0" applyFont="1" applyFill="1" applyBorder="1" applyAlignment="1">
      <alignment horizontal="center"/>
    </xf>
    <xf numFmtId="0" fontId="34" fillId="19" borderId="21" xfId="0" applyFont="1" applyFill="1" applyBorder="1" applyAlignment="1">
      <alignment horizontal="center"/>
    </xf>
    <xf numFmtId="49" fontId="36" fillId="0" borderId="22" xfId="0" applyNumberFormat="1" applyFont="1" applyBorder="1" applyAlignment="1">
      <alignment/>
    </xf>
    <xf numFmtId="0" fontId="36" fillId="0" borderId="0" xfId="0" applyFont="1" applyBorder="1" applyAlignment="1">
      <alignment/>
    </xf>
    <xf numFmtId="3" fontId="33" fillId="0" borderId="23" xfId="0" applyNumberFormat="1" applyFont="1" applyBorder="1" applyAlignment="1">
      <alignment/>
    </xf>
    <xf numFmtId="3" fontId="33" fillId="0" borderId="24" xfId="0" applyNumberFormat="1" applyFont="1" applyBorder="1" applyAlignment="1">
      <alignment/>
    </xf>
    <xf numFmtId="3" fontId="33" fillId="0" borderId="25" xfId="0" applyNumberFormat="1" applyFont="1" applyBorder="1" applyAlignment="1">
      <alignment/>
    </xf>
    <xf numFmtId="3" fontId="33" fillId="0" borderId="26" xfId="0" applyNumberFormat="1" applyFont="1" applyBorder="1" applyAlignment="1">
      <alignment/>
    </xf>
    <xf numFmtId="0" fontId="34" fillId="19" borderId="16" xfId="0" applyFont="1" applyFill="1" applyBorder="1" applyAlignment="1">
      <alignment/>
    </xf>
    <xf numFmtId="0" fontId="34" fillId="19" borderId="17" xfId="0" applyFont="1" applyFill="1" applyBorder="1" applyAlignment="1">
      <alignment/>
    </xf>
    <xf numFmtId="3" fontId="34" fillId="19" borderId="18" xfId="0" applyNumberFormat="1" applyFont="1" applyFill="1" applyBorder="1" applyAlignment="1">
      <alignment/>
    </xf>
    <xf numFmtId="3" fontId="34" fillId="19" borderId="19" xfId="0" applyNumberFormat="1" applyFont="1" applyFill="1" applyBorder="1" applyAlignment="1">
      <alignment/>
    </xf>
    <xf numFmtId="3" fontId="34" fillId="19" borderId="20" xfId="0" applyNumberFormat="1" applyFont="1" applyFill="1" applyBorder="1" applyAlignment="1">
      <alignment/>
    </xf>
    <xf numFmtId="3" fontId="34" fillId="19" borderId="21" xfId="0" applyNumberFormat="1" applyFont="1" applyFill="1" applyBorder="1" applyAlignment="1">
      <alignment/>
    </xf>
    <xf numFmtId="3" fontId="35" fillId="0" borderId="0" xfId="0" applyNumberFormat="1" applyFont="1" applyAlignment="1">
      <alignment horizontal="centerContinuous"/>
    </xf>
    <xf numFmtId="0" fontId="34" fillId="19" borderId="27" xfId="0" applyFont="1" applyFill="1" applyBorder="1" applyAlignment="1">
      <alignment/>
    </xf>
    <xf numFmtId="0" fontId="34" fillId="19" borderId="28" xfId="0" applyFont="1" applyFill="1" applyBorder="1" applyAlignment="1">
      <alignment/>
    </xf>
    <xf numFmtId="0" fontId="33" fillId="19" borderId="29" xfId="0" applyFont="1" applyFill="1" applyBorder="1" applyAlignment="1">
      <alignment/>
    </xf>
    <xf numFmtId="0" fontId="34" fillId="19" borderId="30" xfId="0" applyFont="1" applyFill="1" applyBorder="1" applyAlignment="1">
      <alignment horizontal="right"/>
    </xf>
    <xf numFmtId="0" fontId="34" fillId="19" borderId="28" xfId="0" applyFont="1" applyFill="1" applyBorder="1" applyAlignment="1">
      <alignment horizontal="right"/>
    </xf>
    <xf numFmtId="0" fontId="34" fillId="19" borderId="31" xfId="0" applyFont="1" applyFill="1" applyBorder="1" applyAlignment="1">
      <alignment horizontal="center"/>
    </xf>
    <xf numFmtId="4" fontId="37" fillId="19" borderId="28" xfId="0" applyNumberFormat="1" applyFont="1" applyFill="1" applyBorder="1" applyAlignment="1">
      <alignment horizontal="right"/>
    </xf>
    <xf numFmtId="4" fontId="37" fillId="19" borderId="29" xfId="0" applyNumberFormat="1" applyFont="1" applyFill="1" applyBorder="1" applyAlignment="1">
      <alignment horizontal="right"/>
    </xf>
    <xf numFmtId="0" fontId="33" fillId="0" borderId="32" xfId="0" applyFont="1" applyBorder="1" applyAlignment="1">
      <alignment/>
    </xf>
    <xf numFmtId="0" fontId="33" fillId="0" borderId="33" xfId="0" applyFont="1" applyBorder="1" applyAlignment="1">
      <alignment/>
    </xf>
    <xf numFmtId="0" fontId="33" fillId="0" borderId="34" xfId="0" applyFont="1" applyBorder="1" applyAlignment="1">
      <alignment/>
    </xf>
    <xf numFmtId="3" fontId="33" fillId="0" borderId="35" xfId="0" applyNumberFormat="1" applyFont="1" applyBorder="1" applyAlignment="1">
      <alignment horizontal="right"/>
    </xf>
    <xf numFmtId="168" fontId="33" fillId="0" borderId="36" xfId="0" applyNumberFormat="1" applyFont="1" applyBorder="1" applyAlignment="1">
      <alignment horizontal="right"/>
    </xf>
    <xf numFmtId="3" fontId="33" fillId="0" borderId="37" xfId="0" applyNumberFormat="1" applyFont="1" applyBorder="1" applyAlignment="1">
      <alignment horizontal="right"/>
    </xf>
    <xf numFmtId="4" fontId="33" fillId="0" borderId="33" xfId="0" applyNumberFormat="1" applyFont="1" applyBorder="1" applyAlignment="1">
      <alignment horizontal="right"/>
    </xf>
    <xf numFmtId="3" fontId="33" fillId="0" borderId="34" xfId="0" applyNumberFormat="1" applyFont="1" applyBorder="1" applyAlignment="1">
      <alignment horizontal="right"/>
    </xf>
    <xf numFmtId="0" fontId="33" fillId="19" borderId="38" xfId="0" applyFont="1" applyFill="1" applyBorder="1" applyAlignment="1">
      <alignment/>
    </xf>
    <xf numFmtId="0" fontId="34" fillId="19" borderId="10" xfId="0" applyFont="1" applyFill="1" applyBorder="1" applyAlignment="1">
      <alignment/>
    </xf>
    <xf numFmtId="0" fontId="33" fillId="19" borderId="10" xfId="0" applyFont="1" applyFill="1" applyBorder="1" applyAlignment="1">
      <alignment/>
    </xf>
    <xf numFmtId="4" fontId="33" fillId="19" borderId="39" xfId="0" applyNumberFormat="1" applyFont="1" applyFill="1" applyBorder="1" applyAlignment="1">
      <alignment/>
    </xf>
    <xf numFmtId="4" fontId="33" fillId="19" borderId="38" xfId="0" applyNumberFormat="1" applyFont="1" applyFill="1" applyBorder="1" applyAlignment="1">
      <alignment/>
    </xf>
    <xf numFmtId="4" fontId="33" fillId="19" borderId="10" xfId="0" applyNumberFormat="1" applyFont="1" applyFill="1" applyBorder="1" applyAlignment="1">
      <alignment/>
    </xf>
    <xf numFmtId="0" fontId="35" fillId="0" borderId="40" xfId="0" applyFont="1" applyBorder="1" applyAlignment="1">
      <alignment horizontal="centerContinuous" vertical="top"/>
    </xf>
    <xf numFmtId="0" fontId="33" fillId="0" borderId="40" xfId="0" applyFont="1" applyBorder="1" applyAlignment="1">
      <alignment horizontal="centerContinuous"/>
    </xf>
    <xf numFmtId="0" fontId="34" fillId="19" borderId="27" xfId="0" applyFont="1" applyFill="1" applyBorder="1" applyAlignment="1">
      <alignment horizontal="left"/>
    </xf>
    <xf numFmtId="0" fontId="36" fillId="19" borderId="31" xfId="0" applyFont="1" applyFill="1" applyBorder="1" applyAlignment="1">
      <alignment horizontal="centerContinuous"/>
    </xf>
    <xf numFmtId="49" fontId="36" fillId="0" borderId="41" xfId="0" applyNumberFormat="1" applyFont="1" applyBorder="1" applyAlignment="1">
      <alignment horizontal="left"/>
    </xf>
    <xf numFmtId="0" fontId="33" fillId="0" borderId="42" xfId="0" applyFont="1" applyBorder="1" applyAlignment="1">
      <alignment/>
    </xf>
    <xf numFmtId="0" fontId="36" fillId="0" borderId="43" xfId="0" applyFont="1" applyBorder="1" applyAlignment="1">
      <alignment/>
    </xf>
    <xf numFmtId="0" fontId="36" fillId="0" borderId="44" xfId="0" applyFont="1" applyBorder="1" applyAlignment="1">
      <alignment/>
    </xf>
    <xf numFmtId="0" fontId="36" fillId="0" borderId="36" xfId="0" applyFont="1" applyBorder="1" applyAlignment="1">
      <alignment/>
    </xf>
    <xf numFmtId="0" fontId="36" fillId="0" borderId="45" xfId="0" applyFont="1" applyBorder="1" applyAlignment="1">
      <alignment horizontal="left"/>
    </xf>
    <xf numFmtId="0" fontId="34" fillId="0" borderId="42" xfId="0" applyFont="1" applyBorder="1" applyAlignment="1">
      <alignment/>
    </xf>
    <xf numFmtId="49" fontId="36" fillId="0" borderId="45" xfId="0" applyNumberFormat="1" applyFont="1" applyBorder="1" applyAlignment="1">
      <alignment horizontal="left"/>
    </xf>
    <xf numFmtId="49" fontId="34" fillId="19" borderId="42" xfId="0" applyNumberFormat="1" applyFont="1" applyFill="1" applyBorder="1" applyAlignment="1">
      <alignment/>
    </xf>
    <xf numFmtId="49" fontId="33" fillId="19" borderId="43" xfId="0" applyNumberFormat="1" applyFont="1" applyFill="1" applyBorder="1" applyAlignment="1">
      <alignment/>
    </xf>
    <xf numFmtId="0" fontId="34" fillId="19" borderId="44" xfId="0" applyFont="1" applyFill="1" applyBorder="1" applyAlignment="1">
      <alignment/>
    </xf>
    <xf numFmtId="0" fontId="33" fillId="19" borderId="44" xfId="0" applyFont="1" applyFill="1" applyBorder="1" applyAlignment="1">
      <alignment/>
    </xf>
    <xf numFmtId="0" fontId="33" fillId="19" borderId="43" xfId="0" applyFont="1" applyFill="1" applyBorder="1" applyAlignment="1">
      <alignment/>
    </xf>
    <xf numFmtId="0" fontId="36" fillId="0" borderId="36" xfId="0" applyFont="1" applyFill="1" applyBorder="1" applyAlignment="1">
      <alignment/>
    </xf>
    <xf numFmtId="3" fontId="36" fillId="0" borderId="45" xfId="0" applyNumberFormat="1" applyFont="1" applyBorder="1" applyAlignment="1">
      <alignment horizontal="left"/>
    </xf>
    <xf numFmtId="49" fontId="34" fillId="19" borderId="22" xfId="0" applyNumberFormat="1" applyFont="1" applyFill="1" applyBorder="1" applyAlignment="1">
      <alignment/>
    </xf>
    <xf numFmtId="49" fontId="33" fillId="19" borderId="24" xfId="0" applyNumberFormat="1" applyFont="1" applyFill="1" applyBorder="1" applyAlignment="1">
      <alignment/>
    </xf>
    <xf numFmtId="0" fontId="34" fillId="19" borderId="0" xfId="0" applyFont="1" applyFill="1" applyBorder="1" applyAlignment="1">
      <alignment/>
    </xf>
    <xf numFmtId="0" fontId="33" fillId="19" borderId="0" xfId="0" applyFont="1" applyFill="1" applyBorder="1" applyAlignment="1">
      <alignment/>
    </xf>
    <xf numFmtId="49" fontId="36" fillId="0" borderId="36" xfId="0" applyNumberFormat="1" applyFont="1" applyBorder="1" applyAlignment="1">
      <alignment horizontal="left"/>
    </xf>
    <xf numFmtId="0" fontId="36" fillId="0" borderId="46" xfId="0" applyFont="1" applyBorder="1" applyAlignment="1">
      <alignment/>
    </xf>
    <xf numFmtId="0" fontId="36" fillId="0" borderId="36" xfId="0" applyNumberFormat="1" applyFont="1" applyBorder="1" applyAlignment="1">
      <alignment/>
    </xf>
    <xf numFmtId="0" fontId="36" fillId="0" borderId="47" xfId="0" applyNumberFormat="1" applyFont="1" applyBorder="1" applyAlignment="1">
      <alignment horizontal="left"/>
    </xf>
    <xf numFmtId="0" fontId="36" fillId="0" borderId="47" xfId="0" applyFont="1" applyBorder="1" applyAlignment="1">
      <alignment horizontal="left"/>
    </xf>
    <xf numFmtId="0" fontId="36" fillId="0" borderId="36" xfId="0" applyFont="1" applyFill="1" applyBorder="1" applyAlignment="1">
      <alignment/>
    </xf>
    <xf numFmtId="0" fontId="36" fillId="0" borderId="47" xfId="0" applyFont="1" applyFill="1" applyBorder="1" applyAlignment="1">
      <alignment/>
    </xf>
    <xf numFmtId="0" fontId="36" fillId="0" borderId="36" xfId="0" applyFont="1" applyBorder="1" applyAlignment="1">
      <alignment/>
    </xf>
    <xf numFmtId="0" fontId="36" fillId="0" borderId="47" xfId="0" applyFont="1" applyBorder="1" applyAlignment="1">
      <alignment/>
    </xf>
    <xf numFmtId="0" fontId="36" fillId="0" borderId="42" xfId="0" applyFont="1" applyBorder="1" applyAlignment="1">
      <alignment/>
    </xf>
    <xf numFmtId="0" fontId="36" fillId="0" borderId="48" xfId="0" applyFont="1" applyBorder="1" applyAlignment="1">
      <alignment horizontal="left"/>
    </xf>
    <xf numFmtId="0" fontId="36" fillId="0" borderId="34" xfId="0" applyFont="1" applyBorder="1" applyAlignment="1">
      <alignment horizontal="left"/>
    </xf>
    <xf numFmtId="0" fontId="35" fillId="0" borderId="49" xfId="0" applyFont="1" applyBorder="1" applyAlignment="1">
      <alignment horizontal="centerContinuous" vertical="center"/>
    </xf>
    <xf numFmtId="0" fontId="38" fillId="0" borderId="50" xfId="0" applyFont="1" applyBorder="1" applyAlignment="1">
      <alignment horizontal="centerContinuous" vertical="center"/>
    </xf>
    <xf numFmtId="0" fontId="33" fillId="0" borderId="50" xfId="0" applyFont="1" applyBorder="1" applyAlignment="1">
      <alignment horizontal="centerContinuous" vertical="center"/>
    </xf>
    <xf numFmtId="0" fontId="33" fillId="0" borderId="51" xfId="0" applyFont="1" applyBorder="1" applyAlignment="1">
      <alignment horizontal="centerContinuous" vertical="center"/>
    </xf>
    <xf numFmtId="0" fontId="34" fillId="19" borderId="16" xfId="0" applyFont="1" applyFill="1" applyBorder="1" applyAlignment="1">
      <alignment horizontal="left"/>
    </xf>
    <xf numFmtId="0" fontId="33" fillId="19" borderId="17" xfId="0" applyFont="1" applyFill="1" applyBorder="1" applyAlignment="1">
      <alignment horizontal="left"/>
    </xf>
    <xf numFmtId="0" fontId="33" fillId="19" borderId="18" xfId="0" applyFont="1" applyFill="1" applyBorder="1" applyAlignment="1">
      <alignment horizontal="centerContinuous"/>
    </xf>
    <xf numFmtId="0" fontId="34" fillId="19" borderId="17" xfId="0" applyFont="1" applyFill="1" applyBorder="1" applyAlignment="1">
      <alignment horizontal="centerContinuous"/>
    </xf>
    <xf numFmtId="0" fontId="33" fillId="19" borderId="17" xfId="0" applyFont="1" applyFill="1" applyBorder="1" applyAlignment="1">
      <alignment horizontal="centerContinuous"/>
    </xf>
    <xf numFmtId="0" fontId="33" fillId="0" borderId="52" xfId="0" applyFont="1" applyBorder="1" applyAlignment="1">
      <alignment/>
    </xf>
    <xf numFmtId="3" fontId="33" fillId="0" borderId="41" xfId="0" applyNumberFormat="1" applyFont="1" applyBorder="1" applyAlignment="1">
      <alignment/>
    </xf>
    <xf numFmtId="0" fontId="33" fillId="0" borderId="27" xfId="0" applyFont="1" applyBorder="1" applyAlignment="1">
      <alignment/>
    </xf>
    <xf numFmtId="3" fontId="33" fillId="0" borderId="28" xfId="0" applyNumberFormat="1" applyFont="1" applyBorder="1" applyAlignment="1">
      <alignment/>
    </xf>
    <xf numFmtId="0" fontId="33" fillId="0" borderId="31" xfId="0" applyFont="1" applyBorder="1" applyAlignment="1">
      <alignment/>
    </xf>
    <xf numFmtId="3" fontId="33" fillId="0" borderId="44" xfId="0" applyNumberFormat="1" applyFont="1" applyBorder="1" applyAlignment="1">
      <alignment/>
    </xf>
    <xf numFmtId="0" fontId="33" fillId="0" borderId="43" xfId="0" applyFont="1" applyBorder="1" applyAlignment="1">
      <alignment/>
    </xf>
    <xf numFmtId="0" fontId="33" fillId="0" borderId="35" xfId="0" applyFont="1" applyBorder="1" applyAlignment="1">
      <alignment/>
    </xf>
    <xf numFmtId="0" fontId="33" fillId="0" borderId="33" xfId="0" applyFont="1" applyBorder="1" applyAlignment="1">
      <alignment shrinkToFit="1"/>
    </xf>
    <xf numFmtId="0" fontId="33" fillId="0" borderId="22" xfId="0" applyFont="1" applyBorder="1" applyAlignment="1">
      <alignment/>
    </xf>
    <xf numFmtId="3" fontId="33" fillId="0" borderId="53" xfId="0" applyNumberFormat="1" applyFont="1" applyBorder="1" applyAlignment="1">
      <alignment/>
    </xf>
    <xf numFmtId="0" fontId="33" fillId="0" borderId="38" xfId="0" applyFont="1" applyBorder="1" applyAlignment="1">
      <alignment/>
    </xf>
    <xf numFmtId="3" fontId="33" fillId="0" borderId="10" xfId="0" applyNumberFormat="1" applyFont="1" applyBorder="1" applyAlignment="1">
      <alignment/>
    </xf>
    <xf numFmtId="0" fontId="33" fillId="0" borderId="54" xfId="0" applyFont="1" applyBorder="1" applyAlignment="1">
      <alignment/>
    </xf>
    <xf numFmtId="0" fontId="34" fillId="19" borderId="31" xfId="0" applyFont="1" applyFill="1" applyBorder="1" applyAlignment="1">
      <alignment/>
    </xf>
    <xf numFmtId="0" fontId="34" fillId="19" borderId="55" xfId="0" applyFont="1" applyFill="1" applyBorder="1" applyAlignment="1">
      <alignment/>
    </xf>
    <xf numFmtId="0" fontId="34" fillId="19" borderId="29" xfId="0" applyFont="1" applyFill="1" applyBorder="1" applyAlignment="1">
      <alignment/>
    </xf>
    <xf numFmtId="0" fontId="33" fillId="0" borderId="24" xfId="0" applyFont="1" applyBorder="1" applyAlignment="1">
      <alignment/>
    </xf>
    <xf numFmtId="0" fontId="33" fillId="0" borderId="56" xfId="0" applyFont="1" applyBorder="1" applyAlignment="1">
      <alignment/>
    </xf>
    <xf numFmtId="0" fontId="33" fillId="0" borderId="23" xfId="0" applyFont="1" applyBorder="1" applyAlignment="1">
      <alignment/>
    </xf>
    <xf numFmtId="0" fontId="33" fillId="0" borderId="0" xfId="0" applyFont="1" applyBorder="1" applyAlignment="1">
      <alignment horizontal="right"/>
    </xf>
    <xf numFmtId="165" fontId="33" fillId="0" borderId="0" xfId="0" applyNumberFormat="1" applyFont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37" xfId="0" applyFont="1" applyBorder="1" applyAlignment="1">
      <alignment/>
    </xf>
    <xf numFmtId="0" fontId="33" fillId="0" borderId="57" xfId="0" applyFont="1" applyBorder="1" applyAlignment="1">
      <alignment/>
    </xf>
    <xf numFmtId="0" fontId="33" fillId="0" borderId="58" xfId="0" applyFont="1" applyBorder="1" applyAlignment="1">
      <alignment/>
    </xf>
    <xf numFmtId="0" fontId="33" fillId="0" borderId="59" xfId="0" applyFont="1" applyBorder="1" applyAlignment="1">
      <alignment/>
    </xf>
    <xf numFmtId="168" fontId="33" fillId="0" borderId="60" xfId="0" applyNumberFormat="1" applyFont="1" applyBorder="1" applyAlignment="1">
      <alignment horizontal="right"/>
    </xf>
    <xf numFmtId="0" fontId="33" fillId="0" borderId="60" xfId="0" applyFont="1" applyBorder="1" applyAlignment="1">
      <alignment/>
    </xf>
    <xf numFmtId="0" fontId="33" fillId="0" borderId="44" xfId="0" applyFont="1" applyBorder="1" applyAlignment="1">
      <alignment/>
    </xf>
    <xf numFmtId="168" fontId="33" fillId="0" borderId="43" xfId="0" applyNumberFormat="1" applyFont="1" applyBorder="1" applyAlignment="1">
      <alignment horizontal="right"/>
    </xf>
    <xf numFmtId="0" fontId="38" fillId="19" borderId="38" xfId="0" applyFont="1" applyFill="1" applyBorder="1" applyAlignment="1">
      <alignment/>
    </xf>
    <xf numFmtId="0" fontId="38" fillId="19" borderId="10" xfId="0" applyFont="1" applyFill="1" applyBorder="1" applyAlignment="1">
      <alignment/>
    </xf>
    <xf numFmtId="0" fontId="38" fillId="19" borderId="54" xfId="0" applyFont="1" applyFill="1" applyBorder="1" applyAlignment="1">
      <alignment/>
    </xf>
    <xf numFmtId="0" fontId="0" fillId="0" borderId="0" xfId="0" applyAlignment="1">
      <alignment/>
    </xf>
    <xf numFmtId="4" fontId="5" fillId="0" borderId="0" xfId="78" applyNumberFormat="1" applyFont="1" applyAlignment="1">
      <alignment horizontal="right" wrapText="1"/>
      <protection/>
    </xf>
    <xf numFmtId="4" fontId="2" fillId="0" borderId="0" xfId="78" applyNumberFormat="1" applyFont="1" applyAlignment="1">
      <alignment horizontal="right" wrapText="1"/>
      <protection/>
    </xf>
    <xf numFmtId="165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31" fillId="0" borderId="0" xfId="0" applyFont="1" applyAlignment="1" applyProtection="1">
      <alignment horizontal="left"/>
      <protection/>
    </xf>
    <xf numFmtId="0" fontId="31" fillId="0" borderId="0" xfId="0" applyFont="1" applyAlignment="1" applyProtection="1">
      <alignment horizontal="left"/>
      <protection locked="0"/>
    </xf>
    <xf numFmtId="0" fontId="31" fillId="0" borderId="0" xfId="0" applyFont="1" applyAlignment="1">
      <alignment/>
    </xf>
    <xf numFmtId="0" fontId="28" fillId="0" borderId="0" xfId="0" applyFont="1" applyBorder="1" applyAlignment="1">
      <alignment/>
    </xf>
    <xf numFmtId="4" fontId="28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left"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53" applyFont="1" applyAlignment="1" applyProtection="1">
      <alignment horizontal="center"/>
      <protection/>
    </xf>
    <xf numFmtId="0" fontId="6" fillId="0" borderId="0" xfId="53" applyFont="1" applyFill="1" applyAlignment="1" applyProtection="1">
      <alignment horizontal="center"/>
      <protection/>
    </xf>
    <xf numFmtId="0" fontId="6" fillId="0" borderId="0" xfId="0" applyFont="1" applyFill="1" applyAlignment="1">
      <alignment/>
    </xf>
    <xf numFmtId="4" fontId="2" fillId="0" borderId="0" xfId="78" applyNumberFormat="1" applyFont="1" applyBorder="1" applyAlignment="1">
      <alignment horizontal="right"/>
      <protection/>
    </xf>
    <xf numFmtId="4" fontId="2" fillId="0" borderId="0" xfId="78" applyNumberFormat="1" applyFont="1" applyBorder="1" applyAlignment="1">
      <alignment horizontal="right" wrapText="1"/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2" fontId="2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4" fontId="5" fillId="0" borderId="0" xfId="78" applyNumberFormat="1" applyFont="1" applyBorder="1" applyAlignment="1">
      <alignment horizontal="right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0" xfId="52" applyFont="1" applyAlignment="1" applyProtection="1">
      <alignment horizontal="right"/>
      <protection/>
    </xf>
    <xf numFmtId="0" fontId="2" fillId="0" borderId="0" xfId="51" applyFont="1" applyAlignment="1" applyProtection="1">
      <alignment horizontal="left"/>
      <protection/>
    </xf>
    <xf numFmtId="2" fontId="2" fillId="0" borderId="0" xfId="51" applyNumberFormat="1" applyFont="1" applyAlignment="1">
      <alignment horizontal="right"/>
      <protection/>
    </xf>
    <xf numFmtId="2" fontId="2" fillId="0" borderId="0" xfId="51" applyNumberFormat="1" applyFont="1" applyAlignment="1" applyProtection="1">
      <alignment horizontal="right"/>
      <protection/>
    </xf>
    <xf numFmtId="0" fontId="6" fillId="0" borderId="0" xfId="78" applyFont="1" applyFill="1" applyBorder="1" applyAlignment="1">
      <alignment horizontal="right"/>
      <protection/>
    </xf>
    <xf numFmtId="0" fontId="2" fillId="0" borderId="0" xfId="52" applyFont="1" applyAlignment="1" applyProtection="1">
      <alignment horizontal="left"/>
      <protection/>
    </xf>
    <xf numFmtId="0" fontId="2" fillId="0" borderId="0" xfId="52" applyFont="1">
      <alignment/>
      <protection/>
    </xf>
    <xf numFmtId="0" fontId="6" fillId="0" borderId="0" xfId="52" applyFont="1" applyAlignment="1" applyProtection="1">
      <alignment horizontal="left"/>
      <protection/>
    </xf>
    <xf numFmtId="2" fontId="2" fillId="0" borderId="0" xfId="52" applyNumberFormat="1" applyFont="1" applyAlignment="1" applyProtection="1">
      <alignment horizontal="right"/>
      <protection/>
    </xf>
    <xf numFmtId="167" fontId="2" fillId="0" borderId="0" xfId="74" applyFont="1" applyFill="1">
      <alignment/>
      <protection/>
    </xf>
    <xf numFmtId="0" fontId="2" fillId="0" borderId="0" xfId="70" applyFont="1" applyAlignment="1" applyProtection="1">
      <alignment horizontal="left"/>
      <protection/>
    </xf>
    <xf numFmtId="0" fontId="2" fillId="0" borderId="0" xfId="70" applyFont="1">
      <alignment/>
      <protection/>
    </xf>
    <xf numFmtId="2" fontId="2" fillId="0" borderId="0" xfId="70" applyNumberFormat="1" applyFont="1" applyAlignment="1" applyProtection="1">
      <alignment horizontal="right"/>
      <protection/>
    </xf>
    <xf numFmtId="0" fontId="6" fillId="0" borderId="10" xfId="0" applyFont="1" applyFill="1" applyBorder="1" applyAlignment="1">
      <alignment/>
    </xf>
    <xf numFmtId="0" fontId="36" fillId="0" borderId="36" xfId="0" applyFont="1" applyBorder="1" applyAlignment="1">
      <alignment horizontal="left"/>
    </xf>
    <xf numFmtId="0" fontId="36" fillId="0" borderId="61" xfId="0" applyFont="1" applyBorder="1" applyAlignment="1">
      <alignment horizontal="left"/>
    </xf>
    <xf numFmtId="0" fontId="37" fillId="19" borderId="55" xfId="0" applyFont="1" applyFill="1" applyBorder="1" applyAlignment="1">
      <alignment horizontal="left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169" fontId="33" fillId="0" borderId="61" xfId="0" applyNumberFormat="1" applyFont="1" applyBorder="1" applyAlignment="1">
      <alignment horizontal="right" indent="2"/>
    </xf>
    <xf numFmtId="169" fontId="33" fillId="0" borderId="47" xfId="0" applyNumberFormat="1" applyFont="1" applyBorder="1" applyAlignment="1">
      <alignment horizontal="right" indent="2"/>
    </xf>
    <xf numFmtId="169" fontId="34" fillId="19" borderId="62" xfId="0" applyNumberFormat="1" applyFont="1" applyFill="1" applyBorder="1" applyAlignment="1">
      <alignment horizontal="right" indent="2"/>
    </xf>
    <xf numFmtId="169" fontId="34" fillId="19" borderId="39" xfId="0" applyNumberFormat="1" applyFont="1" applyFill="1" applyBorder="1" applyAlignment="1">
      <alignment horizontal="right" indent="2"/>
    </xf>
    <xf numFmtId="0" fontId="36" fillId="0" borderId="36" xfId="0" applyFont="1" applyBorder="1" applyAlignment="1">
      <alignment horizontal="center"/>
    </xf>
    <xf numFmtId="0" fontId="33" fillId="0" borderId="38" xfId="0" applyFont="1" applyBorder="1" applyAlignment="1">
      <alignment horizontal="center" shrinkToFit="1"/>
    </xf>
    <xf numFmtId="0" fontId="33" fillId="0" borderId="54" xfId="0" applyFont="1" applyBorder="1" applyAlignment="1">
      <alignment horizontal="center" shrinkToFit="1"/>
    </xf>
    <xf numFmtId="0" fontId="33" fillId="0" borderId="63" xfId="72" applyFont="1" applyBorder="1" applyAlignment="1">
      <alignment horizontal="center"/>
      <protection/>
    </xf>
    <xf numFmtId="0" fontId="33" fillId="0" borderId="64" xfId="72" applyFont="1" applyBorder="1" applyAlignment="1">
      <alignment horizontal="center"/>
      <protection/>
    </xf>
    <xf numFmtId="0" fontId="33" fillId="0" borderId="65" xfId="72" applyFont="1" applyBorder="1" applyAlignment="1">
      <alignment horizontal="center"/>
      <protection/>
    </xf>
    <xf numFmtId="0" fontId="33" fillId="0" borderId="66" xfId="72" applyFont="1" applyBorder="1" applyAlignment="1">
      <alignment horizontal="center"/>
      <protection/>
    </xf>
    <xf numFmtId="0" fontId="33" fillId="0" borderId="67" xfId="72" applyFont="1" applyBorder="1" applyAlignment="1">
      <alignment horizontal="left"/>
      <protection/>
    </xf>
    <xf numFmtId="0" fontId="33" fillId="0" borderId="15" xfId="72" applyFont="1" applyBorder="1" applyAlignment="1">
      <alignment horizontal="left"/>
      <protection/>
    </xf>
    <xf numFmtId="0" fontId="33" fillId="0" borderId="68" xfId="72" applyFont="1" applyBorder="1" applyAlignment="1">
      <alignment horizontal="left"/>
      <protection/>
    </xf>
    <xf numFmtId="3" fontId="34" fillId="19" borderId="10" xfId="0" applyNumberFormat="1" applyFont="1" applyFill="1" applyBorder="1" applyAlignment="1">
      <alignment horizontal="right"/>
    </xf>
    <xf numFmtId="3" fontId="34" fillId="19" borderId="39" xfId="0" applyNumberFormat="1" applyFont="1" applyFill="1" applyBorder="1" applyAlignment="1">
      <alignment horizontal="right"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lokcen" xfId="33"/>
    <cellStyle name="Celkem" xfId="34"/>
    <cellStyle name="Comma" xfId="35"/>
    <cellStyle name="Čárka 2" xfId="36"/>
    <cellStyle name="Comma [0]" xfId="37"/>
    <cellStyle name="čárky_Rozpocet_PRAHA2" xfId="38"/>
    <cellStyle name="Excel Built-in Normal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_Nabídka" xfId="50"/>
    <cellStyle name="Normální 10" xfId="51"/>
    <cellStyle name="normální 10 2" xfId="52"/>
    <cellStyle name="normální 2" xfId="53"/>
    <cellStyle name="Normální 2 2" xfId="54"/>
    <cellStyle name="normální 2 3" xfId="55"/>
    <cellStyle name="normální 2 4" xfId="56"/>
    <cellStyle name="normální 2 5" xfId="57"/>
    <cellStyle name="normální 2 6" xfId="58"/>
    <cellStyle name="normální 2 7" xfId="59"/>
    <cellStyle name="normální 2 8" xfId="60"/>
    <cellStyle name="normální 2 9" xfId="61"/>
    <cellStyle name="normální 3" xfId="62"/>
    <cellStyle name="normální 4" xfId="63"/>
    <cellStyle name="normální 5" xfId="64"/>
    <cellStyle name="normální 5 2" xfId="65"/>
    <cellStyle name="normální 5 3" xfId="66"/>
    <cellStyle name="normální 6" xfId="67"/>
    <cellStyle name="Normální 7" xfId="68"/>
    <cellStyle name="Normální 8" xfId="69"/>
    <cellStyle name="normální 8 2" xfId="70"/>
    <cellStyle name="Normální 9" xfId="71"/>
    <cellStyle name="normální_POL.XLS" xfId="72"/>
    <cellStyle name="normální_Rozpocet_PRAHA2" xfId="73"/>
    <cellStyle name="normální_Rozpocet_PRAHA2 2" xfId="74"/>
    <cellStyle name="Poznámka" xfId="75"/>
    <cellStyle name="Percent" xfId="76"/>
    <cellStyle name="Propojená buňka" xfId="77"/>
    <cellStyle name="rozpočet" xfId="78"/>
    <cellStyle name="Správně" xfId="79"/>
    <cellStyle name="Text upozornění" xfId="80"/>
    <cellStyle name="Vstup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zakazky\12_156%20FN%20Plzen_Heliport\kryc&#237;%20li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zakazky\2012\12_156%20FN%20Plzen_Heliport\IO%2005\text\G05-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0001</v>
          </cell>
          <cell r="C5" t="str">
            <v>Zlín, centrum polymerních systémů</v>
          </cell>
        </row>
        <row r="7">
          <cell r="A7" t="str">
            <v>2011/018</v>
          </cell>
          <cell r="C7" t="str">
            <v>Zlín, centrum polymerních systémů</v>
          </cell>
        </row>
      </sheetData>
      <sheetData sheetId="1">
        <row r="26">
          <cell r="G26">
            <v>0</v>
          </cell>
          <cell r="I26">
            <v>0</v>
          </cell>
        </row>
        <row r="31">
          <cell r="A31" t="str">
            <v>Ztížené výrobní podmínky</v>
          </cell>
          <cell r="I31">
            <v>0</v>
          </cell>
        </row>
        <row r="32">
          <cell r="A32" t="str">
            <v>Oborová přirážka</v>
          </cell>
          <cell r="I32">
            <v>0</v>
          </cell>
        </row>
        <row r="33">
          <cell r="A33" t="str">
            <v>Přesun stavebních kapacit</v>
          </cell>
          <cell r="I33">
            <v>0</v>
          </cell>
        </row>
        <row r="34">
          <cell r="A34" t="str">
            <v>Mimostaveništní doprava</v>
          </cell>
          <cell r="I34">
            <v>0</v>
          </cell>
        </row>
        <row r="35">
          <cell r="A35" t="str">
            <v>Zařízení staveniště</v>
          </cell>
          <cell r="I35">
            <v>0</v>
          </cell>
        </row>
        <row r="36">
          <cell r="A36" t="str">
            <v>Provoz investora</v>
          </cell>
          <cell r="I36">
            <v>0</v>
          </cell>
        </row>
        <row r="37">
          <cell r="A37" t="str">
            <v>Kompletační činnost (IČD)</v>
          </cell>
          <cell r="I37">
            <v>0</v>
          </cell>
        </row>
        <row r="39">
          <cell r="H39">
            <v>0</v>
          </cell>
        </row>
      </sheetData>
      <sheetData sheetId="2">
        <row r="244">
          <cell r="BA244">
            <v>0</v>
          </cell>
          <cell r="BB2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Hodinová sazba"/>
      <sheetName val="Kusový"/>
      <sheetName val="Napájecí systémy+vývody"/>
      <sheetName val="Zemní práce"/>
    </sheetNames>
    <sheetDataSet>
      <sheetData sheetId="0">
        <row r="29">
          <cell r="C29">
            <v>20</v>
          </cell>
        </row>
        <row r="31">
          <cell r="C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Layout" workbookViewId="0" topLeftCell="A1">
      <selection activeCell="H1" sqref="H1"/>
    </sheetView>
  </sheetViews>
  <sheetFormatPr defaultColWidth="8.796875" defaultRowHeight="15"/>
  <sheetData>
    <row r="1" spans="1:7" ht="18.75" thickBot="1">
      <c r="A1" s="202" t="s">
        <v>169</v>
      </c>
      <c r="B1" s="203"/>
      <c r="C1" s="203"/>
      <c r="D1" s="203"/>
      <c r="E1" s="203"/>
      <c r="F1" s="203"/>
      <c r="G1" s="203"/>
    </row>
    <row r="2" spans="1:7" ht="15">
      <c r="A2" s="204" t="s">
        <v>82</v>
      </c>
      <c r="B2" s="205"/>
      <c r="C2" s="347"/>
      <c r="D2" s="348"/>
      <c r="E2" s="348"/>
      <c r="F2" s="349"/>
      <c r="G2" s="206"/>
    </row>
    <row r="3" spans="1:7" ht="15">
      <c r="A3" s="212" t="s">
        <v>83</v>
      </c>
      <c r="B3" s="208"/>
      <c r="C3" s="209" t="s">
        <v>84</v>
      </c>
      <c r="D3" s="209"/>
      <c r="E3" s="208"/>
      <c r="F3" s="210" t="s">
        <v>85</v>
      </c>
      <c r="G3" s="213"/>
    </row>
    <row r="4" spans="1:7" ht="15">
      <c r="A4" s="214"/>
      <c r="B4" s="215"/>
      <c r="C4" s="216" t="s">
        <v>152</v>
      </c>
      <c r="D4" s="217"/>
      <c r="E4" s="218"/>
      <c r="F4" s="210" t="s">
        <v>86</v>
      </c>
      <c r="G4" s="211"/>
    </row>
    <row r="5" spans="1:7" ht="15">
      <c r="A5" s="212" t="s">
        <v>87</v>
      </c>
      <c r="B5" s="208"/>
      <c r="C5" s="209" t="s">
        <v>88</v>
      </c>
      <c r="D5" s="209"/>
      <c r="E5" s="208"/>
      <c r="F5" s="219" t="s">
        <v>89</v>
      </c>
      <c r="G5" s="220"/>
    </row>
    <row r="6" spans="1:7" ht="15">
      <c r="A6" s="221"/>
      <c r="B6" s="222"/>
      <c r="C6" s="223" t="s">
        <v>147</v>
      </c>
      <c r="D6" s="224"/>
      <c r="E6" s="224"/>
      <c r="F6" s="225" t="s">
        <v>90</v>
      </c>
      <c r="G6" s="220">
        <f>IF(PocetMJ=0,,ROUND((F29+F31)/PocetMJ,1))</f>
        <v>0</v>
      </c>
    </row>
    <row r="7" spans="1:7" ht="15">
      <c r="A7" s="226" t="s">
        <v>91</v>
      </c>
      <c r="B7" s="210"/>
      <c r="C7" s="345" t="s">
        <v>144</v>
      </c>
      <c r="D7" s="345"/>
      <c r="E7" s="346"/>
      <c r="F7" s="227" t="s">
        <v>92</v>
      </c>
      <c r="G7" s="228"/>
    </row>
    <row r="8" spans="1:7" ht="15">
      <c r="A8" s="226" t="s">
        <v>93</v>
      </c>
      <c r="B8" s="210"/>
      <c r="C8" s="345"/>
      <c r="D8" s="345"/>
      <c r="E8" s="346"/>
      <c r="F8" s="210"/>
      <c r="G8" s="229"/>
    </row>
    <row r="9" spans="1:7" ht="15">
      <c r="A9" s="226" t="s">
        <v>94</v>
      </c>
      <c r="B9" s="210"/>
      <c r="C9" s="345" t="s">
        <v>148</v>
      </c>
      <c r="D9" s="345"/>
      <c r="E9" s="345"/>
      <c r="F9" s="230"/>
      <c r="G9" s="231"/>
    </row>
    <row r="10" spans="1:7" ht="15">
      <c r="A10" s="226" t="s">
        <v>95</v>
      </c>
      <c r="B10" s="210"/>
      <c r="C10" s="345"/>
      <c r="D10" s="345"/>
      <c r="E10" s="345"/>
      <c r="F10" s="232" t="s">
        <v>96</v>
      </c>
      <c r="G10" s="233"/>
    </row>
    <row r="11" spans="1:7" ht="15">
      <c r="A11" s="234" t="s">
        <v>97</v>
      </c>
      <c r="B11" s="208"/>
      <c r="C11" s="354"/>
      <c r="D11" s="354"/>
      <c r="E11" s="354"/>
      <c r="F11" s="235" t="s">
        <v>98</v>
      </c>
      <c r="G11" s="236"/>
    </row>
    <row r="12" spans="1:7" ht="18.75" thickBot="1">
      <c r="A12" s="237" t="s">
        <v>99</v>
      </c>
      <c r="B12" s="238"/>
      <c r="C12" s="238"/>
      <c r="D12" s="238"/>
      <c r="E12" s="239"/>
      <c r="F12" s="239"/>
      <c r="G12" s="240"/>
    </row>
    <row r="13" spans="1:7" ht="15.75" thickBot="1">
      <c r="A13" s="241" t="s">
        <v>100</v>
      </c>
      <c r="B13" s="242"/>
      <c r="C13" s="243"/>
      <c r="D13" s="244" t="s">
        <v>101</v>
      </c>
      <c r="E13" s="245"/>
      <c r="F13" s="245"/>
      <c r="G13" s="243"/>
    </row>
    <row r="14" spans="1:7" ht="15">
      <c r="A14" s="246"/>
      <c r="B14" s="189" t="s">
        <v>102</v>
      </c>
      <c r="C14" s="247">
        <f>Rekapitulace!E33</f>
        <v>0</v>
      </c>
      <c r="D14" s="248" t="str">
        <f>'[1]Rekapitulace'!A31</f>
        <v>Ztížené výrobní podmínky</v>
      </c>
      <c r="E14" s="249"/>
      <c r="F14" s="250"/>
      <c r="G14" s="247">
        <f>'[1]Rekapitulace'!I31</f>
        <v>0</v>
      </c>
    </row>
    <row r="15" spans="1:7" ht="15">
      <c r="A15" s="246" t="s">
        <v>103</v>
      </c>
      <c r="B15" s="189" t="s">
        <v>104</v>
      </c>
      <c r="C15" s="247">
        <f>Rekapitulace!F33</f>
        <v>0</v>
      </c>
      <c r="D15" s="207" t="str">
        <f>'[1]Rekapitulace'!A32</f>
        <v>Oborová přirážka</v>
      </c>
      <c r="E15" s="251"/>
      <c r="F15" s="252"/>
      <c r="G15" s="247">
        <f>'[1]Rekapitulace'!I32</f>
        <v>0</v>
      </c>
    </row>
    <row r="16" spans="1:7" ht="15">
      <c r="A16" s="246" t="s">
        <v>105</v>
      </c>
      <c r="B16" s="189" t="s">
        <v>106</v>
      </c>
      <c r="C16" s="247">
        <f>Rekapitulace!H33</f>
        <v>14011.5</v>
      </c>
      <c r="D16" s="207" t="str">
        <f>'[1]Rekapitulace'!A33</f>
        <v>Přesun stavebních kapacit</v>
      </c>
      <c r="E16" s="251"/>
      <c r="F16" s="252"/>
      <c r="G16" s="247">
        <f>'[1]Rekapitulace'!I33</f>
        <v>0</v>
      </c>
    </row>
    <row r="17" spans="1:7" ht="15">
      <c r="A17" s="253" t="s">
        <v>107</v>
      </c>
      <c r="B17" s="254" t="s">
        <v>108</v>
      </c>
      <c r="C17" s="247">
        <f>Rekapitulace!G33</f>
        <v>36012.67</v>
      </c>
      <c r="D17" s="207" t="str">
        <f>'[1]Rekapitulace'!A34</f>
        <v>Mimostaveništní doprava</v>
      </c>
      <c r="E17" s="251"/>
      <c r="F17" s="252"/>
      <c r="G17" s="247">
        <f>'[1]Rekapitulace'!I34</f>
        <v>0</v>
      </c>
    </row>
    <row r="18" spans="1:7" ht="15">
      <c r="A18" s="188" t="s">
        <v>109</v>
      </c>
      <c r="B18" s="189"/>
      <c r="C18" s="247">
        <f>SUM(C14:C17)</f>
        <v>50024.17</v>
      </c>
      <c r="D18" s="207" t="str">
        <f>'[1]Rekapitulace'!A35</f>
        <v>Zařízení staveniště</v>
      </c>
      <c r="E18" s="251"/>
      <c r="F18" s="252"/>
      <c r="G18" s="247">
        <f>'[1]Rekapitulace'!I35</f>
        <v>0</v>
      </c>
    </row>
    <row r="19" spans="1:7" ht="15">
      <c r="A19" s="188"/>
      <c r="B19" s="189"/>
      <c r="C19" s="247"/>
      <c r="D19" s="207" t="str">
        <f>'[1]Rekapitulace'!A36</f>
        <v>Provoz investora</v>
      </c>
      <c r="E19" s="251"/>
      <c r="F19" s="252"/>
      <c r="G19" s="247">
        <f>'[1]Rekapitulace'!I36</f>
        <v>0</v>
      </c>
    </row>
    <row r="20" spans="1:7" ht="15">
      <c r="A20" s="188" t="s">
        <v>67</v>
      </c>
      <c r="B20" s="189"/>
      <c r="C20" s="247">
        <f>HZS</f>
        <v>2420</v>
      </c>
      <c r="D20" s="207" t="str">
        <f>'[1]Rekapitulace'!A37</f>
        <v>Kompletační činnost (IČD)</v>
      </c>
      <c r="E20" s="251"/>
      <c r="F20" s="252"/>
      <c r="G20" s="247">
        <f>'[1]Rekapitulace'!I37</f>
        <v>0</v>
      </c>
    </row>
    <row r="21" spans="1:7" ht="15">
      <c r="A21" s="255" t="s">
        <v>110</v>
      </c>
      <c r="B21" s="157"/>
      <c r="C21" s="247">
        <f>C18+C20</f>
        <v>52444.17</v>
      </c>
      <c r="D21" s="207" t="s">
        <v>111</v>
      </c>
      <c r="E21" s="251"/>
      <c r="F21" s="252"/>
      <c r="G21" s="247">
        <f>G22-SUM(G14:G20)</f>
        <v>0</v>
      </c>
    </row>
    <row r="22" spans="1:7" ht="15.75" thickBot="1">
      <c r="A22" s="355" t="s">
        <v>112</v>
      </c>
      <c r="B22" s="356"/>
      <c r="C22" s="256">
        <f>C21+G22</f>
        <v>52444.17</v>
      </c>
      <c r="D22" s="257" t="s">
        <v>113</v>
      </c>
      <c r="E22" s="258"/>
      <c r="F22" s="259"/>
      <c r="G22" s="247">
        <f>VRN</f>
        <v>0</v>
      </c>
    </row>
    <row r="23" spans="1:7" ht="15">
      <c r="A23" s="180" t="s">
        <v>114</v>
      </c>
      <c r="B23" s="181"/>
      <c r="C23" s="260"/>
      <c r="D23" s="181" t="s">
        <v>115</v>
      </c>
      <c r="E23" s="181"/>
      <c r="F23" s="261" t="s">
        <v>116</v>
      </c>
      <c r="G23" s="262"/>
    </row>
    <row r="24" spans="1:7" ht="15">
      <c r="A24" s="255" t="s">
        <v>117</v>
      </c>
      <c r="B24" s="157"/>
      <c r="C24" s="263"/>
      <c r="D24" s="157" t="s">
        <v>117</v>
      </c>
      <c r="E24" s="156"/>
      <c r="F24" s="264" t="s">
        <v>117</v>
      </c>
      <c r="G24" s="265"/>
    </row>
    <row r="25" spans="1:7" ht="15">
      <c r="A25" s="255" t="s">
        <v>118</v>
      </c>
      <c r="B25" s="266"/>
      <c r="C25" s="263"/>
      <c r="D25" s="157" t="s">
        <v>118</v>
      </c>
      <c r="E25" s="156"/>
      <c r="F25" s="264" t="s">
        <v>118</v>
      </c>
      <c r="G25" s="265"/>
    </row>
    <row r="26" spans="1:7" ht="15">
      <c r="A26" s="255"/>
      <c r="B26" s="267"/>
      <c r="C26" s="263"/>
      <c r="D26" s="157"/>
      <c r="E26" s="156"/>
      <c r="F26" s="264"/>
      <c r="G26" s="265"/>
    </row>
    <row r="27" spans="1:7" ht="15">
      <c r="A27" s="255" t="s">
        <v>119</v>
      </c>
      <c r="B27" s="157"/>
      <c r="C27" s="263"/>
      <c r="D27" s="264" t="s">
        <v>120</v>
      </c>
      <c r="E27" s="263"/>
      <c r="F27" s="268" t="s">
        <v>120</v>
      </c>
      <c r="G27" s="265"/>
    </row>
    <row r="28" spans="1:7" ht="15">
      <c r="A28" s="255"/>
      <c r="B28" s="157"/>
      <c r="C28" s="269"/>
      <c r="D28" s="270"/>
      <c r="E28" s="269"/>
      <c r="F28" s="157"/>
      <c r="G28" s="265"/>
    </row>
    <row r="29" spans="1:7" ht="15">
      <c r="A29" s="271" t="s">
        <v>121</v>
      </c>
      <c r="B29" s="272"/>
      <c r="C29" s="273">
        <v>21</v>
      </c>
      <c r="D29" s="272" t="s">
        <v>122</v>
      </c>
      <c r="E29" s="274"/>
      <c r="F29" s="350">
        <f>C22-F31</f>
        <v>52444.17</v>
      </c>
      <c r="G29" s="351"/>
    </row>
    <row r="30" spans="1:7" ht="15">
      <c r="A30" s="271" t="s">
        <v>123</v>
      </c>
      <c r="B30" s="272"/>
      <c r="C30" s="273">
        <f>SazbaDPH1</f>
        <v>21</v>
      </c>
      <c r="D30" s="272" t="s">
        <v>124</v>
      </c>
      <c r="E30" s="274"/>
      <c r="F30" s="350">
        <f>ROUND(PRODUCT(F29,C30/100),0)</f>
        <v>11013</v>
      </c>
      <c r="G30" s="351"/>
    </row>
    <row r="31" spans="1:7" ht="15">
      <c r="A31" s="271" t="s">
        <v>121</v>
      </c>
      <c r="B31" s="272"/>
      <c r="C31" s="273">
        <v>0</v>
      </c>
      <c r="D31" s="272" t="s">
        <v>124</v>
      </c>
      <c r="E31" s="274"/>
      <c r="F31" s="350">
        <v>0</v>
      </c>
      <c r="G31" s="351"/>
    </row>
    <row r="32" spans="1:7" ht="15">
      <c r="A32" s="271" t="s">
        <v>123</v>
      </c>
      <c r="B32" s="275"/>
      <c r="C32" s="276">
        <f>SazbaDPH2</f>
        <v>0</v>
      </c>
      <c r="D32" s="272" t="s">
        <v>124</v>
      </c>
      <c r="E32" s="252"/>
      <c r="F32" s="350">
        <f>ROUND(PRODUCT(F31,C32/100),0)</f>
        <v>0</v>
      </c>
      <c r="G32" s="351"/>
    </row>
    <row r="33" spans="1:7" ht="16.5" thickBot="1">
      <c r="A33" s="277" t="s">
        <v>125</v>
      </c>
      <c r="B33" s="278"/>
      <c r="C33" s="278"/>
      <c r="D33" s="278"/>
      <c r="E33" s="279"/>
      <c r="F33" s="352">
        <f>ROUND(SUM(F29:F32),0)</f>
        <v>63457</v>
      </c>
      <c r="G33" s="353"/>
    </row>
    <row r="35" spans="1:7" ht="15">
      <c r="A35" s="255" t="s">
        <v>126</v>
      </c>
      <c r="B35" s="280"/>
      <c r="C35" s="280"/>
      <c r="D35" s="280"/>
      <c r="E35" s="280"/>
      <c r="F35" s="280"/>
      <c r="G35" s="280"/>
    </row>
  </sheetData>
  <sheetProtection/>
  <mergeCells count="12">
    <mergeCell ref="F32:G32"/>
    <mergeCell ref="F33:G33"/>
    <mergeCell ref="C11:E11"/>
    <mergeCell ref="A22:B22"/>
    <mergeCell ref="F29:G29"/>
    <mergeCell ref="F30:G30"/>
    <mergeCell ref="C7:E7"/>
    <mergeCell ref="C8:E8"/>
    <mergeCell ref="C9:E9"/>
    <mergeCell ref="C10:E10"/>
    <mergeCell ref="C2:F2"/>
    <mergeCell ref="F31:G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A2:J47"/>
  <sheetViews>
    <sheetView zoomScalePageLayoutView="0" workbookViewId="0" topLeftCell="A1">
      <selection activeCell="I33" sqref="I33"/>
    </sheetView>
  </sheetViews>
  <sheetFormatPr defaultColWidth="8.796875" defaultRowHeight="13.5" customHeight="1"/>
  <cols>
    <col min="1" max="1" width="4.3984375" style="1" customWidth="1"/>
    <col min="2" max="3" width="9.3984375" style="1" customWidth="1"/>
    <col min="4" max="4" width="13.09765625" style="1" customWidth="1"/>
    <col min="5" max="5" width="5.8984375" style="13" customWidth="1"/>
    <col min="6" max="6" width="5.3984375" style="1" customWidth="1"/>
    <col min="7" max="7" width="7.69921875" style="5" customWidth="1"/>
    <col min="8" max="8" width="10.19921875" style="5" customWidth="1"/>
    <col min="9" max="9" width="7.59765625" style="16" customWidth="1"/>
    <col min="10" max="10" width="8.796875" style="1" bestFit="1" customWidth="1"/>
    <col min="11" max="255" width="8.59765625" style="1" customWidth="1"/>
    <col min="256" max="16384" width="8.8984375" style="1" customWidth="1"/>
  </cols>
  <sheetData>
    <row r="2" spans="1:8" ht="13.5" customHeight="1">
      <c r="A2" s="6"/>
      <c r="B2" s="6"/>
      <c r="C2" s="6"/>
      <c r="D2" s="6"/>
      <c r="E2" s="12"/>
      <c r="F2" s="6"/>
      <c r="G2" s="17"/>
      <c r="H2" s="17"/>
    </row>
    <row r="3" spans="1:8" ht="19.5" customHeight="1">
      <c r="A3" s="97"/>
      <c r="B3" s="98" t="s">
        <v>82</v>
      </c>
      <c r="C3" s="94"/>
      <c r="D3" s="94"/>
      <c r="E3" s="95"/>
      <c r="F3" s="94"/>
      <c r="G3" s="96"/>
      <c r="H3" s="96"/>
    </row>
    <row r="4" spans="1:8" ht="13.5" customHeight="1">
      <c r="A4" s="6"/>
      <c r="B4" s="7"/>
      <c r="C4" s="6"/>
      <c r="D4" s="6"/>
      <c r="E4" s="12"/>
      <c r="F4" s="6"/>
      <c r="G4" s="17"/>
      <c r="H4" s="17"/>
    </row>
    <row r="5" spans="1:8" ht="13.5" customHeight="1">
      <c r="A5" s="6"/>
      <c r="B5" s="6"/>
      <c r="C5" s="6"/>
      <c r="D5" s="6"/>
      <c r="E5" s="12"/>
      <c r="F5" s="6"/>
      <c r="G5" s="17"/>
      <c r="H5" s="17"/>
    </row>
    <row r="6" spans="1:8" ht="13.5" customHeight="1">
      <c r="A6" s="6" t="s">
        <v>39</v>
      </c>
      <c r="B6" s="6"/>
      <c r="C6" s="6"/>
      <c r="D6" s="6"/>
      <c r="E6" s="12"/>
      <c r="F6" s="6"/>
      <c r="G6" s="17"/>
      <c r="H6" s="17"/>
    </row>
    <row r="7" spans="1:8" ht="13.5" customHeight="1">
      <c r="A7" s="6"/>
      <c r="B7" s="6"/>
      <c r="C7" s="6"/>
      <c r="D7" s="6"/>
      <c r="E7" s="12"/>
      <c r="F7" s="6"/>
      <c r="G7" s="17"/>
      <c r="H7" s="17"/>
    </row>
    <row r="8" spans="1:8" ht="13.5" customHeight="1">
      <c r="A8" s="6" t="s">
        <v>46</v>
      </c>
      <c r="B8" s="6"/>
      <c r="C8" s="6"/>
      <c r="D8" s="6"/>
      <c r="E8" s="12"/>
      <c r="F8" s="6"/>
      <c r="G8" s="17"/>
      <c r="H8" s="17"/>
    </row>
    <row r="9" spans="1:8" ht="13.5" customHeight="1">
      <c r="A9" s="6" t="s">
        <v>15</v>
      </c>
      <c r="B9" s="6"/>
      <c r="C9" s="6"/>
      <c r="D9" s="6"/>
      <c r="E9" s="12"/>
      <c r="F9" s="6"/>
      <c r="G9" s="17"/>
      <c r="H9" s="17"/>
    </row>
    <row r="10" spans="1:8" ht="13.5" customHeight="1">
      <c r="A10" s="6" t="s">
        <v>16</v>
      </c>
      <c r="B10" s="6"/>
      <c r="C10" s="6"/>
      <c r="D10" s="6"/>
      <c r="E10" s="12"/>
      <c r="F10" s="6"/>
      <c r="G10" s="17"/>
      <c r="H10" s="17"/>
    </row>
    <row r="11" spans="1:8" ht="13.5" customHeight="1">
      <c r="A11" s="6" t="s">
        <v>35</v>
      </c>
      <c r="B11" s="6"/>
      <c r="C11" s="6"/>
      <c r="D11" s="6"/>
      <c r="E11" s="12"/>
      <c r="F11" s="6"/>
      <c r="G11" s="17"/>
      <c r="H11" s="17"/>
    </row>
    <row r="12" spans="1:8" ht="13.5" customHeight="1">
      <c r="A12" s="6" t="s">
        <v>30</v>
      </c>
      <c r="B12" s="6"/>
      <c r="C12" s="6"/>
      <c r="D12" s="6"/>
      <c r="E12" s="12"/>
      <c r="F12" s="6"/>
      <c r="G12" s="17"/>
      <c r="H12" s="17"/>
    </row>
    <row r="13" spans="1:8" ht="13.5" customHeight="1">
      <c r="A13" s="6" t="s">
        <v>31</v>
      </c>
      <c r="B13" s="6"/>
      <c r="C13" s="6"/>
      <c r="D13" s="6"/>
      <c r="E13" s="12"/>
      <c r="F13" s="6"/>
      <c r="G13" s="17"/>
      <c r="H13" s="17"/>
    </row>
    <row r="14" spans="1:8" ht="13.5" customHeight="1">
      <c r="A14" s="6" t="s">
        <v>47</v>
      </c>
      <c r="B14" s="6"/>
      <c r="C14" s="6"/>
      <c r="D14" s="6"/>
      <c r="E14" s="12"/>
      <c r="F14" s="6"/>
      <c r="G14" s="17"/>
      <c r="H14" s="17"/>
    </row>
    <row r="15" spans="1:8" ht="13.5" customHeight="1">
      <c r="A15" s="6" t="s">
        <v>32</v>
      </c>
      <c r="B15" s="6"/>
      <c r="C15" s="6"/>
      <c r="D15" s="6"/>
      <c r="E15" s="12"/>
      <c r="F15" s="6"/>
      <c r="G15" s="17"/>
      <c r="H15" s="17"/>
    </row>
    <row r="16" spans="1:8" ht="13.5" customHeight="1">
      <c r="A16" s="6" t="s">
        <v>33</v>
      </c>
      <c r="B16" s="6"/>
      <c r="C16" s="6"/>
      <c r="D16" s="6"/>
      <c r="E16" s="12"/>
      <c r="F16" s="6"/>
      <c r="G16" s="17"/>
      <c r="H16" s="17"/>
    </row>
    <row r="17" spans="1:8" ht="13.5" customHeight="1">
      <c r="A17" s="6" t="s">
        <v>34</v>
      </c>
      <c r="B17" s="6"/>
      <c r="C17" s="6"/>
      <c r="D17" s="6"/>
      <c r="E17" s="12"/>
      <c r="F17" s="6"/>
      <c r="G17" s="17"/>
      <c r="H17" s="17"/>
    </row>
    <row r="18" spans="1:8" ht="13.5" customHeight="1">
      <c r="A18" s="6" t="s">
        <v>38</v>
      </c>
      <c r="B18" s="6"/>
      <c r="C18" s="6"/>
      <c r="D18" s="6"/>
      <c r="E18" s="12"/>
      <c r="F18" s="6"/>
      <c r="G18" s="17"/>
      <c r="H18" s="17"/>
    </row>
    <row r="19" spans="1:8" ht="13.5" customHeight="1">
      <c r="A19" s="6" t="s">
        <v>37</v>
      </c>
      <c r="B19" s="6"/>
      <c r="C19" s="6"/>
      <c r="D19" s="6"/>
      <c r="E19" s="12"/>
      <c r="F19" s="6"/>
      <c r="G19" s="17"/>
      <c r="H19" s="17"/>
    </row>
    <row r="20" spans="1:8" ht="13.5" customHeight="1">
      <c r="A20" s="6" t="s">
        <v>36</v>
      </c>
      <c r="B20" s="6"/>
      <c r="C20" s="6"/>
      <c r="D20" s="6"/>
      <c r="E20" s="12"/>
      <c r="F20" s="6"/>
      <c r="G20" s="17"/>
      <c r="H20" s="17"/>
    </row>
    <row r="21" spans="1:8" ht="13.5" customHeight="1">
      <c r="A21" s="6" t="s">
        <v>141</v>
      </c>
      <c r="B21" s="6"/>
      <c r="C21" s="6"/>
      <c r="D21" s="6"/>
      <c r="E21" s="12"/>
      <c r="F21" s="6"/>
      <c r="G21" s="17"/>
      <c r="H21" s="17"/>
    </row>
    <row r="22" spans="1:8" ht="13.5" customHeight="1">
      <c r="A22" s="6" t="s">
        <v>142</v>
      </c>
      <c r="B22" s="6"/>
      <c r="C22" s="6"/>
      <c r="D22" s="6"/>
      <c r="E22" s="12"/>
      <c r="F22" s="6"/>
      <c r="G22" s="17"/>
      <c r="H22" s="17"/>
    </row>
    <row r="23" spans="1:8" ht="13.5" customHeight="1" thickBot="1">
      <c r="A23" s="6"/>
      <c r="B23" s="6"/>
      <c r="C23" s="6"/>
      <c r="D23" s="6"/>
      <c r="E23" s="12"/>
      <c r="F23" s="6"/>
      <c r="G23" s="17"/>
      <c r="H23" s="17"/>
    </row>
    <row r="24" spans="1:9" ht="13.5" customHeight="1" thickTop="1">
      <c r="A24" s="357" t="s">
        <v>59</v>
      </c>
      <c r="B24" s="358"/>
      <c r="C24" s="147" t="s">
        <v>147</v>
      </c>
      <c r="D24" s="148"/>
      <c r="E24" s="149"/>
      <c r="F24" s="148"/>
      <c r="G24" s="150" t="s">
        <v>60</v>
      </c>
      <c r="H24" s="151"/>
      <c r="I24" s="152"/>
    </row>
    <row r="25" spans="1:9" ht="13.5" customHeight="1" thickBot="1">
      <c r="A25" s="359" t="s">
        <v>61</v>
      </c>
      <c r="B25" s="360"/>
      <c r="C25" s="153" t="s">
        <v>152</v>
      </c>
      <c r="D25" s="154"/>
      <c r="E25" s="155"/>
      <c r="F25" s="154"/>
      <c r="G25" s="361" t="s">
        <v>153</v>
      </c>
      <c r="H25" s="362"/>
      <c r="I25" s="363"/>
    </row>
    <row r="26" spans="1:9" ht="11.25" customHeight="1" thickTop="1">
      <c r="A26" s="156"/>
      <c r="B26" s="156"/>
      <c r="C26" s="156"/>
      <c r="D26" s="156"/>
      <c r="E26" s="156"/>
      <c r="F26" s="157"/>
      <c r="G26" s="156"/>
      <c r="H26" s="156"/>
      <c r="I26" s="156"/>
    </row>
    <row r="27" spans="1:9" ht="16.5" customHeight="1">
      <c r="A27" s="158" t="s">
        <v>62</v>
      </c>
      <c r="B27" s="159"/>
      <c r="C27" s="159"/>
      <c r="D27" s="159"/>
      <c r="E27" s="160"/>
      <c r="F27" s="159"/>
      <c r="G27" s="159"/>
      <c r="H27" s="159"/>
      <c r="I27" s="159"/>
    </row>
    <row r="28" spans="1:9" ht="13.5" customHeight="1" thickBot="1">
      <c r="A28" s="156"/>
      <c r="B28" s="156"/>
      <c r="C28" s="156"/>
      <c r="D28" s="156"/>
      <c r="E28" s="156"/>
      <c r="F28" s="156"/>
      <c r="G28" s="156"/>
      <c r="H28" s="156"/>
      <c r="I28" s="156"/>
    </row>
    <row r="29" spans="1:9" ht="13.5" customHeight="1" thickBot="1">
      <c r="A29" s="161"/>
      <c r="B29" s="162" t="s">
        <v>63</v>
      </c>
      <c r="C29" s="162"/>
      <c r="D29" s="163"/>
      <c r="E29" s="164" t="s">
        <v>64</v>
      </c>
      <c r="F29" s="165" t="s">
        <v>65</v>
      </c>
      <c r="G29" s="165" t="s">
        <v>66</v>
      </c>
      <c r="H29" s="165" t="s">
        <v>51</v>
      </c>
      <c r="I29" s="166" t="s">
        <v>67</v>
      </c>
    </row>
    <row r="30" spans="1:9" ht="13.5" customHeight="1">
      <c r="A30" s="167"/>
      <c r="B30" s="168"/>
      <c r="C30" s="157"/>
      <c r="D30" s="169"/>
      <c r="E30" s="170"/>
      <c r="F30" s="171"/>
      <c r="G30" s="171"/>
      <c r="H30" s="171"/>
      <c r="I30" s="172"/>
    </row>
    <row r="31" spans="1:9" ht="13.5" customHeight="1">
      <c r="A31" s="167" t="s">
        <v>127</v>
      </c>
      <c r="B31" s="168" t="s">
        <v>128</v>
      </c>
      <c r="C31" s="157"/>
      <c r="D31" s="169"/>
      <c r="E31" s="170">
        <f>'[1]Položky'!BA244</f>
        <v>0</v>
      </c>
      <c r="F31" s="171">
        <f>'[1]Položky'!BB244</f>
        <v>0</v>
      </c>
      <c r="G31" s="171">
        <f>Kusový!K17+Kusový!K33+'Svítidla hlavní'!K25+'Napájecí systémy+vývody'!K25</f>
        <v>36012.67</v>
      </c>
      <c r="H31" s="171">
        <f>Kusový!L33+Kusový!L17+'Svítidla hlavní'!L25+'Napájecí systémy+vývody'!L25+'Zemní práce'!L12</f>
        <v>14011.5</v>
      </c>
      <c r="I31" s="172">
        <f>SUM('Hodinová sazba'!H12)</f>
        <v>2420</v>
      </c>
    </row>
    <row r="32" spans="1:9" ht="13.5" customHeight="1" thickBot="1">
      <c r="A32" s="167"/>
      <c r="B32" s="168"/>
      <c r="C32" s="157"/>
      <c r="D32" s="169"/>
      <c r="E32" s="170"/>
      <c r="F32" s="171"/>
      <c r="G32" s="171"/>
      <c r="H32" s="171"/>
      <c r="I32" s="172"/>
    </row>
    <row r="33" spans="1:10" ht="13.5" customHeight="1" thickBot="1">
      <c r="A33" s="173"/>
      <c r="B33" s="174" t="s">
        <v>68</v>
      </c>
      <c r="C33" s="174"/>
      <c r="D33" s="175"/>
      <c r="E33" s="176">
        <f>SUM(E30:E32)</f>
        <v>0</v>
      </c>
      <c r="F33" s="177">
        <f>SUM(F30:F32)</f>
        <v>0</v>
      </c>
      <c r="G33" s="177">
        <f>SUM(G30:G32)</f>
        <v>36012.67</v>
      </c>
      <c r="H33" s="177">
        <f>SUM(H30:H32)</f>
        <v>14011.5</v>
      </c>
      <c r="I33" s="178">
        <f>SUM(I30:I32)</f>
        <v>2420</v>
      </c>
      <c r="J33" s="291"/>
    </row>
    <row r="34" spans="1:9" ht="13.5" customHeight="1">
      <c r="A34" s="157"/>
      <c r="B34" s="157"/>
      <c r="C34" s="157"/>
      <c r="D34" s="157"/>
      <c r="E34" s="157"/>
      <c r="F34" s="157"/>
      <c r="G34" s="157"/>
      <c r="H34" s="157"/>
      <c r="I34" s="157"/>
    </row>
    <row r="35" spans="1:9" ht="15" customHeight="1">
      <c r="A35" s="159" t="s">
        <v>69</v>
      </c>
      <c r="B35" s="159"/>
      <c r="C35" s="159"/>
      <c r="D35" s="159"/>
      <c r="E35" s="159"/>
      <c r="F35" s="159"/>
      <c r="G35" s="179"/>
      <c r="H35" s="159"/>
      <c r="I35" s="159"/>
    </row>
    <row r="36" spans="1:9" ht="13.5" customHeight="1" thickBot="1">
      <c r="A36" s="156"/>
      <c r="B36" s="156"/>
      <c r="C36" s="156"/>
      <c r="D36" s="156"/>
      <c r="E36" s="156"/>
      <c r="F36" s="156"/>
      <c r="G36" s="156"/>
      <c r="H36" s="156"/>
      <c r="I36" s="156"/>
    </row>
    <row r="37" spans="1:9" ht="13.5" customHeight="1">
      <c r="A37" s="180" t="s">
        <v>70</v>
      </c>
      <c r="B37" s="181"/>
      <c r="C37" s="181"/>
      <c r="D37" s="182"/>
      <c r="E37" s="183" t="s">
        <v>17</v>
      </c>
      <c r="F37" s="184" t="s">
        <v>71</v>
      </c>
      <c r="G37" s="185" t="s">
        <v>72</v>
      </c>
      <c r="H37" s="186"/>
      <c r="I37" s="187" t="s">
        <v>17</v>
      </c>
    </row>
    <row r="38" spans="1:9" ht="13.5" customHeight="1">
      <c r="A38" s="188" t="s">
        <v>73</v>
      </c>
      <c r="B38" s="189"/>
      <c r="C38" s="189"/>
      <c r="D38" s="190"/>
      <c r="E38" s="191"/>
      <c r="F38" s="192"/>
      <c r="G38" s="193">
        <f aca="true" t="shared" si="0" ref="G38:G45">CHOOSE(BA38+1,HSV+PSV,HSV+PSV+Mont,HSV+PSV+Dodavka+Mont,HSV,PSV,Mont,Dodavka,Mont+Dodavka,0)</f>
        <v>0</v>
      </c>
      <c r="H38" s="194"/>
      <c r="I38" s="195">
        <f aca="true" t="shared" si="1" ref="I38:I45">E38+F38*G38/100</f>
        <v>0</v>
      </c>
    </row>
    <row r="39" spans="1:9" ht="13.5" customHeight="1">
      <c r="A39" s="188" t="s">
        <v>74</v>
      </c>
      <c r="B39" s="189"/>
      <c r="C39" s="189"/>
      <c r="D39" s="190"/>
      <c r="E39" s="191"/>
      <c r="F39" s="192"/>
      <c r="G39" s="193">
        <f t="shared" si="0"/>
        <v>0</v>
      </c>
      <c r="H39" s="194"/>
      <c r="I39" s="195">
        <f t="shared" si="1"/>
        <v>0</v>
      </c>
    </row>
    <row r="40" spans="1:9" ht="13.5" customHeight="1">
      <c r="A40" s="188" t="s">
        <v>75</v>
      </c>
      <c r="B40" s="189"/>
      <c r="C40" s="189"/>
      <c r="D40" s="190"/>
      <c r="E40" s="191"/>
      <c r="F40" s="192"/>
      <c r="G40" s="193">
        <f t="shared" si="0"/>
        <v>0</v>
      </c>
      <c r="H40" s="194"/>
      <c r="I40" s="195">
        <f t="shared" si="1"/>
        <v>0</v>
      </c>
    </row>
    <row r="41" spans="1:9" ht="13.5" customHeight="1">
      <c r="A41" s="188" t="s">
        <v>76</v>
      </c>
      <c r="B41" s="189"/>
      <c r="C41" s="189"/>
      <c r="D41" s="190"/>
      <c r="E41" s="191"/>
      <c r="F41" s="192"/>
      <c r="G41" s="193">
        <f t="shared" si="0"/>
        <v>0</v>
      </c>
      <c r="H41" s="194"/>
      <c r="I41" s="195">
        <f t="shared" si="1"/>
        <v>0</v>
      </c>
    </row>
    <row r="42" spans="1:9" ht="13.5" customHeight="1">
      <c r="A42" s="188" t="s">
        <v>77</v>
      </c>
      <c r="B42" s="189"/>
      <c r="C42" s="189"/>
      <c r="D42" s="190"/>
      <c r="E42" s="191"/>
      <c r="F42" s="192"/>
      <c r="G42" s="193">
        <f t="shared" si="0"/>
        <v>0</v>
      </c>
      <c r="H42" s="194"/>
      <c r="I42" s="195">
        <f t="shared" si="1"/>
        <v>0</v>
      </c>
    </row>
    <row r="43" spans="1:9" ht="13.5" customHeight="1">
      <c r="A43" s="188" t="s">
        <v>78</v>
      </c>
      <c r="B43" s="189"/>
      <c r="C43" s="189"/>
      <c r="D43" s="190"/>
      <c r="E43" s="191"/>
      <c r="F43" s="192"/>
      <c r="G43" s="193">
        <f t="shared" si="0"/>
        <v>0</v>
      </c>
      <c r="H43" s="194"/>
      <c r="I43" s="195">
        <f t="shared" si="1"/>
        <v>0</v>
      </c>
    </row>
    <row r="44" spans="1:9" ht="13.5" customHeight="1">
      <c r="A44" s="188" t="s">
        <v>79</v>
      </c>
      <c r="B44" s="189"/>
      <c r="C44" s="189"/>
      <c r="D44" s="190"/>
      <c r="E44" s="191"/>
      <c r="F44" s="192"/>
      <c r="G44" s="193">
        <f t="shared" si="0"/>
        <v>0</v>
      </c>
      <c r="H44" s="194"/>
      <c r="I44" s="195">
        <f t="shared" si="1"/>
        <v>0</v>
      </c>
    </row>
    <row r="45" spans="1:9" ht="13.5" customHeight="1">
      <c r="A45" s="188" t="s">
        <v>80</v>
      </c>
      <c r="B45" s="189"/>
      <c r="C45" s="189"/>
      <c r="D45" s="190"/>
      <c r="E45" s="191"/>
      <c r="F45" s="192"/>
      <c r="G45" s="193">
        <f t="shared" si="0"/>
        <v>0</v>
      </c>
      <c r="H45" s="194"/>
      <c r="I45" s="195">
        <f t="shared" si="1"/>
        <v>0</v>
      </c>
    </row>
    <row r="46" spans="1:9" ht="13.5" customHeight="1" thickBot="1">
      <c r="A46" s="196"/>
      <c r="B46" s="197" t="s">
        <v>81</v>
      </c>
      <c r="C46" s="198"/>
      <c r="D46" s="199"/>
      <c r="E46" s="200"/>
      <c r="F46" s="201"/>
      <c r="G46" s="201"/>
      <c r="H46" s="364">
        <f>SUM(I38:I45)</f>
        <v>0</v>
      </c>
      <c r="I46" s="365"/>
    </row>
    <row r="47" spans="1:9" ht="13.5" customHeight="1">
      <c r="A47"/>
      <c r="B47"/>
      <c r="C47"/>
      <c r="D47"/>
      <c r="E47"/>
      <c r="F47"/>
      <c r="G47"/>
      <c r="H47"/>
      <c r="I47"/>
    </row>
  </sheetData>
  <sheetProtection/>
  <mergeCells count="4">
    <mergeCell ref="A24:B24"/>
    <mergeCell ref="A25:B25"/>
    <mergeCell ref="G25:I25"/>
    <mergeCell ref="H46:I46"/>
  </mergeCells>
  <printOptions gridLines="1"/>
  <pageMargins left="0.7874015748031497" right="0.7874015748031497" top="1.5748031496062993" bottom="0.984251968503937" header="0.5118110236220472" footer="0.5118110236220472"/>
  <pageSetup horizontalDpi="600" verticalDpi="600" orientation="portrait" paperSize="9" scale="90" r:id="rId1"/>
  <headerFooter alignWithMargins="0">
    <oddFooter>&amp;C&amp;"Times New Roman,Obyčejné"&amp;10Stránka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34"/>
  </sheetPr>
  <dimension ref="A2:I43"/>
  <sheetViews>
    <sheetView workbookViewId="0" topLeftCell="A1">
      <selection activeCell="G10" sqref="G10"/>
    </sheetView>
  </sheetViews>
  <sheetFormatPr defaultColWidth="8.796875" defaultRowHeight="15"/>
  <cols>
    <col min="1" max="1" width="37.59765625" style="1" customWidth="1"/>
    <col min="2" max="2" width="4" style="1" customWidth="1"/>
    <col min="3" max="3" width="2.59765625" style="14" customWidth="1"/>
    <col min="4" max="4" width="4.09765625" style="1" customWidth="1"/>
    <col min="5" max="5" width="5.8984375" style="5" customWidth="1"/>
    <col min="6" max="6" width="3.19921875" style="5" customWidth="1"/>
    <col min="7" max="7" width="7.69921875" style="13" customWidth="1"/>
    <col min="8" max="8" width="8.59765625" style="1" customWidth="1"/>
    <col min="9" max="9" width="12.09765625" style="1" customWidth="1"/>
    <col min="10" max="10" width="8.796875" style="1" bestFit="1" customWidth="1"/>
    <col min="11" max="255" width="8.59765625" style="1" customWidth="1"/>
    <col min="256" max="16384" width="8.8984375" style="1" customWidth="1"/>
  </cols>
  <sheetData>
    <row r="2" spans="1:8" ht="24.75" customHeight="1">
      <c r="A2" s="51" t="s">
        <v>23</v>
      </c>
      <c r="C2" s="1"/>
      <c r="G2" s="20"/>
      <c r="H2" s="5"/>
    </row>
    <row r="4" spans="5:8" ht="12.75">
      <c r="E4" s="6" t="s">
        <v>5</v>
      </c>
      <c r="F4" s="1" t="s">
        <v>0</v>
      </c>
      <c r="G4" s="17" t="s">
        <v>1</v>
      </c>
      <c r="H4" s="17" t="s">
        <v>2</v>
      </c>
    </row>
    <row r="6" spans="1:8" ht="12.75">
      <c r="A6" s="15" t="s">
        <v>7</v>
      </c>
      <c r="C6" s="5"/>
      <c r="D6" s="29"/>
      <c r="E6" s="1"/>
      <c r="F6" s="1"/>
      <c r="G6" s="5"/>
      <c r="H6" s="5"/>
    </row>
    <row r="7" spans="1:8" ht="12.75">
      <c r="A7" s="32" t="s">
        <v>146</v>
      </c>
      <c r="B7" s="6"/>
      <c r="C7" s="17"/>
      <c r="D7" s="30"/>
      <c r="E7" s="25">
        <v>5</v>
      </c>
      <c r="F7" s="6" t="s">
        <v>6</v>
      </c>
      <c r="G7" s="17">
        <v>220</v>
      </c>
      <c r="H7" s="17">
        <f>+G7*E7</f>
        <v>1100</v>
      </c>
    </row>
    <row r="8" spans="1:8" ht="12.75">
      <c r="A8" s="32" t="s">
        <v>8</v>
      </c>
      <c r="B8" s="6"/>
      <c r="C8" s="17"/>
      <c r="D8" s="30"/>
      <c r="E8" s="25">
        <v>2</v>
      </c>
      <c r="F8" s="6" t="s">
        <v>6</v>
      </c>
      <c r="G8" s="17">
        <v>220</v>
      </c>
      <c r="H8" s="17">
        <f>+G8*E8</f>
        <v>440</v>
      </c>
    </row>
    <row r="9" spans="1:8" ht="24.75" customHeight="1">
      <c r="A9" s="32" t="s">
        <v>18</v>
      </c>
      <c r="B9" s="6"/>
      <c r="C9" s="17"/>
      <c r="D9" s="30"/>
      <c r="E9" s="25">
        <v>4</v>
      </c>
      <c r="F9" s="6" t="s">
        <v>6</v>
      </c>
      <c r="G9" s="17">
        <v>220</v>
      </c>
      <c r="H9" s="17">
        <f>+G9*E9</f>
        <v>880</v>
      </c>
    </row>
    <row r="10" spans="1:8" ht="12.75">
      <c r="A10" s="32"/>
      <c r="B10" s="6"/>
      <c r="C10" s="17"/>
      <c r="D10" s="30"/>
      <c r="E10" s="6"/>
      <c r="F10" s="6"/>
      <c r="G10" s="17"/>
      <c r="H10" s="17"/>
    </row>
    <row r="11" spans="1:8" ht="12.75">
      <c r="A11" s="6"/>
      <c r="B11" s="6"/>
      <c r="C11" s="17"/>
      <c r="D11" s="30"/>
      <c r="E11" s="6"/>
      <c r="F11" s="6"/>
      <c r="G11" s="17"/>
      <c r="H11" s="17"/>
    </row>
    <row r="12" spans="1:8" s="15" customFormat="1" ht="13.5" thickBot="1">
      <c r="A12" s="52" t="s">
        <v>9</v>
      </c>
      <c r="B12" s="52"/>
      <c r="C12" s="53"/>
      <c r="D12" s="54"/>
      <c r="E12" s="52"/>
      <c r="F12" s="52"/>
      <c r="G12" s="55"/>
      <c r="H12" s="53">
        <f>SUM(H7:H11)</f>
        <v>2420</v>
      </c>
    </row>
    <row r="14" spans="1:4" ht="12.75">
      <c r="A14" s="6"/>
      <c r="B14" s="6"/>
      <c r="C14" s="6"/>
      <c r="D14" s="6"/>
    </row>
    <row r="15" spans="1:3" ht="12.75">
      <c r="A15" s="6"/>
      <c r="B15" s="6"/>
      <c r="C15" s="6"/>
    </row>
    <row r="16" spans="1:3" ht="12.75">
      <c r="A16" s="6"/>
      <c r="B16" s="6"/>
      <c r="C16" s="6"/>
    </row>
    <row r="17" spans="1:3" ht="12.75">
      <c r="A17" s="6"/>
      <c r="B17" s="6"/>
      <c r="C17" s="6"/>
    </row>
    <row r="18" spans="1:3" ht="12.75">
      <c r="A18" s="6"/>
      <c r="B18" s="6"/>
      <c r="C18" s="6"/>
    </row>
    <row r="19" spans="1:3" ht="12.75">
      <c r="A19" s="6"/>
      <c r="B19" s="6"/>
      <c r="C19" s="6"/>
    </row>
    <row r="20" spans="1:3" ht="12.75">
      <c r="A20" s="6"/>
      <c r="B20" s="6"/>
      <c r="C20" s="6"/>
    </row>
    <row r="43" ht="12.75">
      <c r="I43" s="18"/>
    </row>
  </sheetData>
  <sheetProtection/>
  <printOptions gridLines="1"/>
  <pageMargins left="0.7874015748031497" right="0.7874015748031497" top="1.1811023622047245" bottom="0.7874015748031497" header="0.5118110236220472" footer="0.5118110236220472"/>
  <pageSetup horizontalDpi="600" verticalDpi="600" orientation="landscape" paperSize="9" scale="90" r:id="rId1"/>
  <headerFooter alignWithMargins="0">
    <oddHeader>&amp;L&amp;"Times New Roman,Obyčejné"&amp;8Fakultní nemocnice Brno, Jihlavská 20, 625 00 Brno
Heliport  HEMS
SO 02 - Spojovací koridor
Stupeň: Prováděcí dokumentace
</oddHeader>
    <oddFooter>&amp;C&amp;"Times New Roman,Obyčejné"&amp;10Stránka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34"/>
  </sheetPr>
  <dimension ref="A2:R46"/>
  <sheetViews>
    <sheetView workbookViewId="0" topLeftCell="A1">
      <selection activeCell="I15" sqref="I15"/>
    </sheetView>
  </sheetViews>
  <sheetFormatPr defaultColWidth="8.59765625" defaultRowHeight="15"/>
  <cols>
    <col min="1" max="1" width="3.796875" style="293" customWidth="1"/>
    <col min="2" max="2" width="12.19921875" style="135" customWidth="1"/>
    <col min="3" max="3" width="23.796875" style="1" customWidth="1"/>
    <col min="4" max="4" width="9.59765625" style="1" customWidth="1"/>
    <col min="5" max="5" width="9.3984375" style="1" customWidth="1"/>
    <col min="6" max="6" width="5.296875" style="19" customWidth="1"/>
    <col min="7" max="7" width="5.3984375" style="1" customWidth="1"/>
    <col min="8" max="8" width="3.19921875" style="33" customWidth="1"/>
    <col min="9" max="10" width="6.09765625" style="2" customWidth="1"/>
    <col min="11" max="11" width="9" style="5" customWidth="1"/>
    <col min="12" max="12" width="9.8984375" style="5" customWidth="1"/>
    <col min="13" max="13" width="8.796875" style="1" bestFit="1" customWidth="1"/>
    <col min="14" max="16384" width="8.59765625" style="1" customWidth="1"/>
  </cols>
  <sheetData>
    <row r="2" spans="3:12" ht="24.75" customHeight="1">
      <c r="C2" s="50"/>
      <c r="D2" s="51" t="s">
        <v>13</v>
      </c>
      <c r="E2" s="10"/>
      <c r="F2" s="1"/>
      <c r="H2" s="5"/>
      <c r="I2" s="5"/>
      <c r="J2" s="5"/>
      <c r="K2" s="20"/>
      <c r="L2" s="20"/>
    </row>
    <row r="3" spans="5:10" ht="12.75">
      <c r="E3" s="19"/>
      <c r="F3" s="1"/>
      <c r="G3" s="33"/>
      <c r="H3" s="2"/>
      <c r="I3" s="5"/>
      <c r="J3" s="5"/>
    </row>
    <row r="4" spans="4:10" ht="12.75">
      <c r="D4" s="59"/>
      <c r="E4" s="19"/>
      <c r="F4" s="1"/>
      <c r="G4" s="33"/>
      <c r="H4" s="2"/>
      <c r="I4" s="5"/>
      <c r="J4" s="5"/>
    </row>
    <row r="5" spans="3:12" ht="25.5">
      <c r="C5" s="99" t="s">
        <v>4</v>
      </c>
      <c r="D5" s="99"/>
      <c r="E5" s="99"/>
      <c r="F5" s="99"/>
      <c r="G5" s="89" t="s">
        <v>5</v>
      </c>
      <c r="H5" s="100" t="s">
        <v>0</v>
      </c>
      <c r="I5" s="281" t="s">
        <v>129</v>
      </c>
      <c r="J5" s="281" t="s">
        <v>130</v>
      </c>
      <c r="K5" s="281" t="s">
        <v>131</v>
      </c>
      <c r="L5" s="281" t="s">
        <v>132</v>
      </c>
    </row>
    <row r="6" spans="3:12" ht="12.75">
      <c r="C6" s="99"/>
      <c r="D6" s="99"/>
      <c r="E6" s="99"/>
      <c r="F6" s="99"/>
      <c r="G6" s="89"/>
      <c r="H6" s="100"/>
      <c r="I6" s="93"/>
      <c r="J6" s="93"/>
      <c r="K6" s="93"/>
      <c r="L6" s="93"/>
    </row>
    <row r="7" spans="3:12" ht="12.75">
      <c r="C7" s="99"/>
      <c r="D7" s="99"/>
      <c r="E7" s="99"/>
      <c r="F7" s="99"/>
      <c r="G7" s="89"/>
      <c r="H7" s="100"/>
      <c r="I7" s="93"/>
      <c r="J7" s="93"/>
      <c r="K7" s="93"/>
      <c r="L7" s="93"/>
    </row>
    <row r="8" spans="1:12" ht="12.75">
      <c r="A8" s="293" t="s">
        <v>139</v>
      </c>
      <c r="B8" s="135" t="s">
        <v>140</v>
      </c>
      <c r="C8" s="68"/>
      <c r="D8" s="99"/>
      <c r="E8" s="99"/>
      <c r="F8" s="99"/>
      <c r="G8" s="89"/>
      <c r="H8" s="100"/>
      <c r="I8" s="93"/>
      <c r="J8" s="93"/>
      <c r="K8" s="93"/>
      <c r="L8" s="93"/>
    </row>
    <row r="9" spans="1:12" s="4" customFormat="1" ht="12" customHeight="1">
      <c r="A9" s="294">
        <v>1</v>
      </c>
      <c r="B9" s="134" t="s">
        <v>55</v>
      </c>
      <c r="C9" s="306" t="s">
        <v>49</v>
      </c>
      <c r="G9" s="132">
        <v>44</v>
      </c>
      <c r="H9" s="21" t="s">
        <v>3</v>
      </c>
      <c r="I9" s="9"/>
      <c r="J9" s="9">
        <v>67.2</v>
      </c>
      <c r="K9" s="17">
        <f>G9*I9</f>
        <v>0</v>
      </c>
      <c r="L9" s="17">
        <f>G9*J9</f>
        <v>2956.8</v>
      </c>
    </row>
    <row r="10" spans="1:14" s="4" customFormat="1" ht="12.75">
      <c r="A10" s="294">
        <v>2</v>
      </c>
      <c r="B10" s="134" t="s">
        <v>48</v>
      </c>
      <c r="C10" s="23" t="s">
        <v>26</v>
      </c>
      <c r="D10" s="24"/>
      <c r="F10" s="3"/>
      <c r="G10" s="11">
        <v>44</v>
      </c>
      <c r="H10" s="21" t="s">
        <v>3</v>
      </c>
      <c r="I10" s="9">
        <v>53.4</v>
      </c>
      <c r="J10" s="9"/>
      <c r="K10" s="17">
        <f>G10*I10</f>
        <v>2349.6</v>
      </c>
      <c r="L10" s="17">
        <f>G10*J10</f>
        <v>0</v>
      </c>
      <c r="M10" s="39"/>
      <c r="N10" s="24"/>
    </row>
    <row r="11" spans="1:13" s="4" customFormat="1" ht="12.75">
      <c r="A11" s="294"/>
      <c r="B11" s="134"/>
      <c r="C11" s="3"/>
      <c r="D11" s="3"/>
      <c r="E11" s="26"/>
      <c r="F11" s="3"/>
      <c r="G11" s="11"/>
      <c r="H11" s="3"/>
      <c r="I11" s="9"/>
      <c r="J11" s="9"/>
      <c r="K11" s="17"/>
      <c r="L11" s="17"/>
      <c r="M11" s="38"/>
    </row>
    <row r="12" spans="1:12" s="4" customFormat="1" ht="12.75">
      <c r="A12" s="294"/>
      <c r="B12" s="134"/>
      <c r="G12" s="34"/>
      <c r="I12" s="36"/>
      <c r="J12" s="36"/>
      <c r="K12" s="5"/>
      <c r="L12" s="5"/>
    </row>
    <row r="13" spans="1:12" s="4" customFormat="1" ht="12.75">
      <c r="A13" s="294"/>
      <c r="B13" s="134"/>
      <c r="C13" s="4" t="s">
        <v>133</v>
      </c>
      <c r="G13" s="34"/>
      <c r="I13" s="36"/>
      <c r="J13" s="36"/>
      <c r="K13" s="104">
        <f>SUM(K9:K12)*0.03</f>
        <v>70.488</v>
      </c>
      <c r="L13" s="5"/>
    </row>
    <row r="14" spans="1:12" s="4" customFormat="1" ht="12.75">
      <c r="A14" s="294"/>
      <c r="B14" s="134"/>
      <c r="G14" s="34"/>
      <c r="I14" s="36"/>
      <c r="J14" s="36"/>
      <c r="K14" s="104"/>
      <c r="L14" s="5"/>
    </row>
    <row r="15" spans="1:12" s="4" customFormat="1" ht="12.75">
      <c r="A15" s="294"/>
      <c r="B15" s="134"/>
      <c r="C15" s="4" t="s">
        <v>135</v>
      </c>
      <c r="G15" s="34"/>
      <c r="I15" s="36"/>
      <c r="J15" s="36"/>
      <c r="K15" s="104">
        <f>SUM(K9:K12)*0.06</f>
        <v>140.976</v>
      </c>
      <c r="L15" s="5"/>
    </row>
    <row r="16" spans="1:12" s="4" customFormat="1" ht="12.75">
      <c r="A16" s="294"/>
      <c r="B16" s="134"/>
      <c r="G16" s="34"/>
      <c r="I16" s="36"/>
      <c r="J16" s="36"/>
      <c r="K16" s="104"/>
      <c r="L16" s="5"/>
    </row>
    <row r="17" spans="1:12" ht="12.75" customHeight="1" thickBot="1">
      <c r="A17" s="328"/>
      <c r="B17" s="327"/>
      <c r="C17" s="41" t="s">
        <v>2</v>
      </c>
      <c r="D17" s="42"/>
      <c r="E17" s="42"/>
      <c r="F17" s="42"/>
      <c r="G17" s="42"/>
      <c r="H17" s="42"/>
      <c r="I17" s="43"/>
      <c r="J17" s="43"/>
      <c r="K17" s="44">
        <f>SUM(K9:K16)</f>
        <v>2561.064</v>
      </c>
      <c r="L17" s="44">
        <f>SUM(L9:L16)</f>
        <v>2956.8</v>
      </c>
    </row>
    <row r="18" spans="3:18" ht="12.75">
      <c r="C18" s="27"/>
      <c r="R18" s="9"/>
    </row>
    <row r="19" spans="1:13" s="10" customFormat="1" ht="15.75">
      <c r="A19" s="298"/>
      <c r="B19" s="58"/>
      <c r="C19" s="47"/>
      <c r="D19" s="75" t="s">
        <v>154</v>
      </c>
      <c r="E19" s="47"/>
      <c r="F19" s="47"/>
      <c r="G19" s="76"/>
      <c r="H19" s="47"/>
      <c r="I19" s="28"/>
      <c r="J19" s="28"/>
      <c r="K19" s="28"/>
      <c r="L19" s="28"/>
      <c r="M19" s="22"/>
    </row>
    <row r="20" spans="1:13" s="56" customFormat="1" ht="25.5">
      <c r="A20" s="295"/>
      <c r="B20" s="58"/>
      <c r="C20" s="77" t="s">
        <v>4</v>
      </c>
      <c r="D20" s="78"/>
      <c r="E20" s="78"/>
      <c r="F20" s="78"/>
      <c r="G20" s="79" t="s">
        <v>5</v>
      </c>
      <c r="H20" s="77" t="s">
        <v>0</v>
      </c>
      <c r="I20" s="281" t="s">
        <v>129</v>
      </c>
      <c r="J20" s="281" t="s">
        <v>130</v>
      </c>
      <c r="K20" s="281" t="s">
        <v>131</v>
      </c>
      <c r="L20" s="281" t="s">
        <v>132</v>
      </c>
      <c r="M20" s="80"/>
    </row>
    <row r="21" spans="1:13" s="56" customFormat="1" ht="12.75">
      <c r="A21" s="295"/>
      <c r="B21" s="58"/>
      <c r="C21" s="81"/>
      <c r="D21" s="82"/>
      <c r="E21" s="82"/>
      <c r="F21" s="82"/>
      <c r="G21" s="83"/>
      <c r="H21" s="81"/>
      <c r="I21" s="84"/>
      <c r="J21" s="84"/>
      <c r="K21" s="84"/>
      <c r="L21" s="84"/>
      <c r="M21" s="80"/>
    </row>
    <row r="22" spans="1:13" s="56" customFormat="1" ht="12.75">
      <c r="A22" s="295">
        <v>3</v>
      </c>
      <c r="B22" s="137" t="s">
        <v>57</v>
      </c>
      <c r="C22" s="62" t="s">
        <v>28</v>
      </c>
      <c r="D22" s="10"/>
      <c r="E22" s="10"/>
      <c r="F22" s="10"/>
      <c r="G22" s="132">
        <v>7</v>
      </c>
      <c r="H22" s="3" t="s">
        <v>3</v>
      </c>
      <c r="I22" s="28"/>
      <c r="J22" s="28">
        <v>54</v>
      </c>
      <c r="K22" s="17">
        <f aca="true" t="shared" si="0" ref="K22:K29">G22*I22</f>
        <v>0</v>
      </c>
      <c r="L22" s="28">
        <f aca="true" t="shared" si="1" ref="L22:L29">J22*G22</f>
        <v>378</v>
      </c>
      <c r="M22" s="80"/>
    </row>
    <row r="23" spans="1:13" s="56" customFormat="1" ht="12.75">
      <c r="A23" s="295">
        <v>4</v>
      </c>
      <c r="B23" s="134" t="s">
        <v>48</v>
      </c>
      <c r="C23" s="137" t="s">
        <v>27</v>
      </c>
      <c r="D23" s="47"/>
      <c r="E23" s="10"/>
      <c r="F23" s="47"/>
      <c r="G23" s="56">
        <v>7</v>
      </c>
      <c r="H23" s="3" t="s">
        <v>3</v>
      </c>
      <c r="I23" s="28">
        <v>8.2</v>
      </c>
      <c r="J23" s="28"/>
      <c r="K23" s="17">
        <f t="shared" si="0"/>
        <v>57.39999999999999</v>
      </c>
      <c r="L23" s="28">
        <f t="shared" si="1"/>
        <v>0</v>
      </c>
      <c r="M23" s="80"/>
    </row>
    <row r="24" spans="1:17" s="4" customFormat="1" ht="12.75">
      <c r="A24" s="295">
        <v>5</v>
      </c>
      <c r="B24" s="137" t="s">
        <v>56</v>
      </c>
      <c r="C24" s="62" t="s">
        <v>28</v>
      </c>
      <c r="D24" s="3"/>
      <c r="F24" s="3"/>
      <c r="G24" s="56">
        <v>14</v>
      </c>
      <c r="H24" s="3" t="s">
        <v>3</v>
      </c>
      <c r="I24" s="8"/>
      <c r="J24" s="334">
        <v>54</v>
      </c>
      <c r="K24" s="17">
        <f t="shared" si="0"/>
        <v>0</v>
      </c>
      <c r="L24" s="28">
        <f t="shared" si="1"/>
        <v>756</v>
      </c>
      <c r="M24" s="38"/>
      <c r="P24" s="10"/>
      <c r="Q24" s="10"/>
    </row>
    <row r="25" spans="1:13" s="56" customFormat="1" ht="12.75">
      <c r="A25" s="295">
        <v>6</v>
      </c>
      <c r="B25" s="134" t="s">
        <v>48</v>
      </c>
      <c r="C25" s="332" t="s">
        <v>155</v>
      </c>
      <c r="D25" s="332" t="s">
        <v>156</v>
      </c>
      <c r="E25" s="10"/>
      <c r="F25" s="47"/>
      <c r="G25" s="56">
        <v>14</v>
      </c>
      <c r="H25" s="3" t="s">
        <v>3</v>
      </c>
      <c r="I25" s="333">
        <v>20.2</v>
      </c>
      <c r="J25" s="28"/>
      <c r="K25" s="17">
        <f t="shared" si="0"/>
        <v>282.8</v>
      </c>
      <c r="L25" s="28">
        <f t="shared" si="1"/>
        <v>0</v>
      </c>
      <c r="M25" s="80"/>
    </row>
    <row r="26" spans="1:17" s="59" customFormat="1" ht="12.75">
      <c r="A26" s="295">
        <v>7</v>
      </c>
      <c r="B26" s="134" t="s">
        <v>50</v>
      </c>
      <c r="C26" s="62" t="s">
        <v>28</v>
      </c>
      <c r="D26" s="23"/>
      <c r="E26" s="11"/>
      <c r="F26" s="23"/>
      <c r="G26" s="132">
        <v>14</v>
      </c>
      <c r="H26" s="23" t="s">
        <v>11</v>
      </c>
      <c r="I26" s="61"/>
      <c r="J26" s="61">
        <v>26.6</v>
      </c>
      <c r="K26" s="17">
        <f t="shared" si="0"/>
        <v>0</v>
      </c>
      <c r="L26" s="28">
        <f t="shared" si="1"/>
        <v>372.40000000000003</v>
      </c>
      <c r="M26" s="23"/>
      <c r="N26" s="25"/>
      <c r="O26" s="25"/>
      <c r="P26" s="25"/>
      <c r="Q26" s="63"/>
    </row>
    <row r="27" spans="1:17" s="4" customFormat="1" ht="12.75">
      <c r="A27" s="295">
        <v>8</v>
      </c>
      <c r="B27" s="134" t="s">
        <v>48</v>
      </c>
      <c r="C27" s="23" t="s">
        <v>22</v>
      </c>
      <c r="D27" s="3" t="s">
        <v>157</v>
      </c>
      <c r="F27" s="3"/>
      <c r="G27" s="11">
        <v>14</v>
      </c>
      <c r="H27" s="23" t="s">
        <v>11</v>
      </c>
      <c r="I27" s="333">
        <v>14.8</v>
      </c>
      <c r="J27" s="8"/>
      <c r="K27" s="17">
        <f t="shared" si="0"/>
        <v>207.20000000000002</v>
      </c>
      <c r="L27" s="28">
        <f t="shared" si="1"/>
        <v>0</v>
      </c>
      <c r="M27" s="38"/>
      <c r="P27" s="10"/>
      <c r="Q27" s="10"/>
    </row>
    <row r="28" spans="1:17" s="4" customFormat="1" ht="12.75">
      <c r="A28" s="295">
        <v>9</v>
      </c>
      <c r="B28" s="134">
        <v>210</v>
      </c>
      <c r="C28" s="62" t="s">
        <v>28</v>
      </c>
      <c r="D28" s="3"/>
      <c r="F28" s="3"/>
      <c r="G28" s="132">
        <v>7</v>
      </c>
      <c r="H28" s="3" t="s">
        <v>3</v>
      </c>
      <c r="I28" s="8"/>
      <c r="J28" s="8">
        <v>54</v>
      </c>
      <c r="K28" s="17">
        <f t="shared" si="0"/>
        <v>0</v>
      </c>
      <c r="L28" s="28">
        <f t="shared" si="1"/>
        <v>378</v>
      </c>
      <c r="M28" s="38"/>
      <c r="P28" s="10"/>
      <c r="Q28" s="10"/>
    </row>
    <row r="29" spans="1:17" s="4" customFormat="1" ht="12.75">
      <c r="A29" s="295">
        <v>10</v>
      </c>
      <c r="B29" s="134" t="s">
        <v>48</v>
      </c>
      <c r="C29" s="23" t="s">
        <v>29</v>
      </c>
      <c r="D29" s="3"/>
      <c r="F29" s="3"/>
      <c r="G29" s="11">
        <v>7</v>
      </c>
      <c r="H29" s="3" t="s">
        <v>3</v>
      </c>
      <c r="I29" s="8">
        <v>22</v>
      </c>
      <c r="J29" s="8"/>
      <c r="K29" s="17">
        <f t="shared" si="0"/>
        <v>154</v>
      </c>
      <c r="L29" s="28">
        <f t="shared" si="1"/>
        <v>0</v>
      </c>
      <c r="M29" s="38"/>
      <c r="P29" s="10"/>
      <c r="Q29" s="10"/>
    </row>
    <row r="30" spans="1:17" s="4" customFormat="1" ht="12.75">
      <c r="A30" s="295"/>
      <c r="B30" s="134"/>
      <c r="C30" s="3"/>
      <c r="D30" s="3"/>
      <c r="F30" s="3"/>
      <c r="G30" s="11"/>
      <c r="H30" s="3"/>
      <c r="I30" s="8"/>
      <c r="J30" s="8"/>
      <c r="K30" s="17"/>
      <c r="L30" s="28"/>
      <c r="M30" s="38"/>
      <c r="P30" s="10"/>
      <c r="Q30" s="10"/>
    </row>
    <row r="31" spans="1:16" s="56" customFormat="1" ht="12.75">
      <c r="A31" s="295"/>
      <c r="B31" s="58"/>
      <c r="C31" s="47" t="s">
        <v>136</v>
      </c>
      <c r="D31" s="47"/>
      <c r="E31" s="10"/>
      <c r="F31" s="47"/>
      <c r="H31" s="47"/>
      <c r="I31" s="28"/>
      <c r="J31" s="28"/>
      <c r="K31" s="28"/>
      <c r="L31" s="28"/>
      <c r="M31" s="85"/>
      <c r="N31" s="85"/>
      <c r="O31" s="85"/>
      <c r="P31" s="85"/>
    </row>
    <row r="32" spans="1:16" s="56" customFormat="1" ht="12.75">
      <c r="A32" s="294"/>
      <c r="B32" s="58"/>
      <c r="C32" s="47"/>
      <c r="D32" s="47"/>
      <c r="E32" s="10"/>
      <c r="F32" s="47"/>
      <c r="H32" s="47"/>
      <c r="I32" s="48"/>
      <c r="J32" s="48"/>
      <c r="K32" s="28"/>
      <c r="L32" s="28"/>
      <c r="M32" s="85"/>
      <c r="N32" s="85"/>
      <c r="O32" s="85"/>
      <c r="P32" s="85"/>
    </row>
    <row r="33" spans="1:16" s="56" customFormat="1" ht="13.5" thickBot="1">
      <c r="A33" s="329"/>
      <c r="B33" s="330"/>
      <c r="C33" s="87" t="s">
        <v>2</v>
      </c>
      <c r="D33" s="87"/>
      <c r="E33" s="87"/>
      <c r="F33" s="87"/>
      <c r="G33" s="87"/>
      <c r="H33" s="87"/>
      <c r="I33" s="88"/>
      <c r="J33" s="88"/>
      <c r="K33" s="88">
        <f>SUM(K22:K32)</f>
        <v>701.4</v>
      </c>
      <c r="L33" s="88">
        <f>SUM(L22:L32)</f>
        <v>1884.4</v>
      </c>
      <c r="M33" s="85"/>
      <c r="N33" s="85"/>
      <c r="O33" s="85"/>
      <c r="P33" s="85"/>
    </row>
    <row r="34" spans="1:16" s="56" customFormat="1" ht="12.75">
      <c r="A34" s="294"/>
      <c r="B34" s="58"/>
      <c r="C34" s="47"/>
      <c r="D34" s="47"/>
      <c r="E34" s="10"/>
      <c r="F34" s="10"/>
      <c r="G34" s="86"/>
      <c r="H34" s="10"/>
      <c r="I34" s="49"/>
      <c r="J34" s="49"/>
      <c r="K34" s="49"/>
      <c r="L34" s="49"/>
      <c r="M34" s="85"/>
      <c r="N34" s="85"/>
      <c r="O34" s="85"/>
      <c r="P34" s="85"/>
    </row>
    <row r="35" spans="1:16" s="56" customFormat="1" ht="12.75">
      <c r="A35" s="295"/>
      <c r="B35" s="58"/>
      <c r="C35" s="289"/>
      <c r="D35" s="289"/>
      <c r="E35" s="289"/>
      <c r="F35" s="289"/>
      <c r="G35" s="289"/>
      <c r="H35" s="289"/>
      <c r="I35" s="290"/>
      <c r="J35" s="290"/>
      <c r="K35" s="290"/>
      <c r="L35" s="290"/>
      <c r="M35" s="85"/>
      <c r="N35" s="85"/>
      <c r="O35" s="85"/>
      <c r="P35" s="85"/>
    </row>
    <row r="36" ht="12.75">
      <c r="A36" s="294"/>
    </row>
    <row r="37" ht="12.75">
      <c r="A37" s="295"/>
    </row>
    <row r="38" ht="12.75">
      <c r="A38" s="294"/>
    </row>
    <row r="39" ht="12.75">
      <c r="A39" s="295"/>
    </row>
    <row r="40" spans="1:12" ht="12.75">
      <c r="A40" s="295"/>
      <c r="F40" s="1"/>
      <c r="H40" s="1"/>
      <c r="I40" s="1"/>
      <c r="J40" s="1"/>
      <c r="K40" s="1"/>
      <c r="L40" s="1"/>
    </row>
    <row r="41" spans="1:12" ht="12.75">
      <c r="A41" s="295"/>
      <c r="F41" s="1"/>
      <c r="H41" s="1"/>
      <c r="I41" s="1"/>
      <c r="J41" s="1"/>
      <c r="K41" s="1"/>
      <c r="L41" s="1"/>
    </row>
    <row r="42" spans="1:12" ht="12.75">
      <c r="A42" s="295"/>
      <c r="F42" s="1"/>
      <c r="H42" s="1"/>
      <c r="I42" s="1"/>
      <c r="J42" s="1"/>
      <c r="K42" s="1"/>
      <c r="L42" s="1"/>
    </row>
    <row r="43" spans="1:12" ht="12.75">
      <c r="A43" s="295"/>
      <c r="F43" s="1"/>
      <c r="H43" s="1"/>
      <c r="I43" s="1"/>
      <c r="J43" s="1"/>
      <c r="K43" s="1"/>
      <c r="L43" s="1"/>
    </row>
    <row r="44" spans="1:12" ht="12.75">
      <c r="A44" s="295"/>
      <c r="F44" s="1"/>
      <c r="H44" s="1"/>
      <c r="I44" s="1"/>
      <c r="J44" s="1"/>
      <c r="K44" s="1"/>
      <c r="L44" s="1"/>
    </row>
    <row r="45" spans="6:12" ht="12.75">
      <c r="F45" s="1"/>
      <c r="H45" s="1"/>
      <c r="I45" s="1"/>
      <c r="J45" s="1"/>
      <c r="K45" s="1"/>
      <c r="L45" s="1"/>
    </row>
    <row r="46" spans="6:12" ht="12.75">
      <c r="F46" s="1"/>
      <c r="H46" s="1"/>
      <c r="I46" s="1"/>
      <c r="J46" s="1"/>
      <c r="K46" s="1"/>
      <c r="L46" s="1"/>
    </row>
  </sheetData>
  <sheetProtection/>
  <printOptions gridLines="1"/>
  <pageMargins left="0.7874015748031497" right="0.7874015748031497" top="1.1811023622047245" bottom="0.7874015748031497" header="0.5118110236220472" footer="0.5118110236220472"/>
  <pageSetup fitToHeight="5" horizontalDpi="600" verticalDpi="600" orientation="landscape" paperSize="9" scale="90" r:id="rId1"/>
  <headerFooter alignWithMargins="0">
    <oddHeader>&amp;L&amp;"Times New Roman,Obyčejné"&amp;8Fakultní nemocnice Brno, Jihlavská 20, 625 00 Brno
Heliport  HEMS
SO 02 - Spojovací koridor
Stupeň: Prováděcí dokumentace
</oddHeader>
    <oddFooter>&amp;C&amp;"Times New Roman,Obyčejné"&amp;10Stránka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15"/>
  </sheetPr>
  <dimension ref="A2:O25"/>
  <sheetViews>
    <sheetView workbookViewId="0" topLeftCell="A1">
      <selection activeCell="K25" sqref="K25:L25"/>
    </sheetView>
  </sheetViews>
  <sheetFormatPr defaultColWidth="8.59765625" defaultRowHeight="15"/>
  <cols>
    <col min="1" max="1" width="4.59765625" style="299" customWidth="1"/>
    <col min="2" max="2" width="11" style="136" customWidth="1"/>
    <col min="3" max="3" width="28.19921875" style="105" customWidth="1"/>
    <col min="4" max="4" width="2.59765625" style="106" customWidth="1"/>
    <col min="5" max="5" width="6.796875" style="106" customWidth="1"/>
    <col min="6" max="6" width="3" style="107" customWidth="1"/>
    <col min="7" max="7" width="4.19921875" style="108" customWidth="1"/>
    <col min="8" max="8" width="3.19921875" style="107" customWidth="1"/>
    <col min="9" max="10" width="7.69921875" style="109" customWidth="1"/>
    <col min="11" max="12" width="9.69921875" style="109" customWidth="1"/>
    <col min="13" max="13" width="8.796875" style="110" bestFit="1" customWidth="1"/>
    <col min="14" max="16384" width="8.59765625" style="105" customWidth="1"/>
  </cols>
  <sheetData>
    <row r="2" ht="20.25">
      <c r="C2" s="101" t="s">
        <v>45</v>
      </c>
    </row>
    <row r="7" spans="3:12" ht="25.5">
      <c r="C7" s="111" t="s">
        <v>4</v>
      </c>
      <c r="D7" s="112"/>
      <c r="E7" s="112"/>
      <c r="F7" s="113"/>
      <c r="G7" s="114" t="s">
        <v>5</v>
      </c>
      <c r="H7" s="111" t="s">
        <v>0</v>
      </c>
      <c r="I7" s="282" t="s">
        <v>129</v>
      </c>
      <c r="J7" s="282" t="s">
        <v>130</v>
      </c>
      <c r="K7" s="282" t="s">
        <v>131</v>
      </c>
      <c r="L7" s="282" t="s">
        <v>132</v>
      </c>
    </row>
    <row r="8" spans="3:12" ht="12.75">
      <c r="C8" s="115"/>
      <c r="D8" s="115"/>
      <c r="G8" s="116"/>
      <c r="H8" s="117"/>
      <c r="K8" s="118"/>
      <c r="L8" s="118"/>
    </row>
    <row r="9" spans="3:10" ht="12.75">
      <c r="C9" s="119" t="s">
        <v>40</v>
      </c>
      <c r="D9" s="115"/>
      <c r="E9" s="120"/>
      <c r="F9" s="117"/>
      <c r="G9" s="116"/>
      <c r="H9" s="117"/>
      <c r="I9" s="121"/>
      <c r="J9" s="121"/>
    </row>
    <row r="10" spans="3:12" ht="12.75">
      <c r="C10" s="122"/>
      <c r="D10" s="115"/>
      <c r="E10" s="116"/>
      <c r="F10" s="117"/>
      <c r="G10" s="116"/>
      <c r="H10" s="117"/>
      <c r="I10" s="121"/>
      <c r="J10" s="121"/>
      <c r="K10" s="121"/>
      <c r="L10" s="121"/>
    </row>
    <row r="11" spans="1:15" s="128" customFormat="1" ht="12.75">
      <c r="A11" s="300"/>
      <c r="B11" s="136"/>
      <c r="C11" s="123"/>
      <c r="D11" s="123"/>
      <c r="E11" s="124"/>
      <c r="F11" s="124"/>
      <c r="G11" s="125"/>
      <c r="H11" s="124"/>
      <c r="I11" s="126"/>
      <c r="J11" s="126"/>
      <c r="K11" s="127"/>
      <c r="L11" s="127"/>
      <c r="M11" s="129"/>
      <c r="N11" s="129"/>
      <c r="O11" s="129"/>
    </row>
    <row r="12" spans="1:15" ht="12.75">
      <c r="A12" s="299" t="s">
        <v>139</v>
      </c>
      <c r="B12" s="136" t="s">
        <v>140</v>
      </c>
      <c r="C12" s="115"/>
      <c r="D12" s="115"/>
      <c r="E12" s="116"/>
      <c r="F12" s="117"/>
      <c r="G12" s="116"/>
      <c r="H12" s="117"/>
      <c r="I12" s="121"/>
      <c r="J12" s="121"/>
      <c r="K12" s="121"/>
      <c r="L12" s="121"/>
      <c r="N12" s="110"/>
      <c r="O12" s="110"/>
    </row>
    <row r="13" spans="1:15" s="128" customFormat="1" ht="12.75" customHeight="1">
      <c r="A13" s="300">
        <v>1</v>
      </c>
      <c r="B13" s="136" t="s">
        <v>54</v>
      </c>
      <c r="C13" s="128" t="s">
        <v>149</v>
      </c>
      <c r="D13" s="124"/>
      <c r="E13" s="124" t="s">
        <v>150</v>
      </c>
      <c r="F13" s="124" t="s">
        <v>41</v>
      </c>
      <c r="G13" s="130">
        <v>17</v>
      </c>
      <c r="H13" s="124" t="s">
        <v>3</v>
      </c>
      <c r="I13" s="131">
        <v>861</v>
      </c>
      <c r="J13" s="131"/>
      <c r="K13" s="307">
        <f>G13*I13</f>
        <v>14637</v>
      </c>
      <c r="L13" s="307"/>
      <c r="M13" s="129"/>
      <c r="N13" s="129"/>
      <c r="O13" s="129"/>
    </row>
    <row r="14" spans="1:15" s="128" customFormat="1" ht="12.75" customHeight="1">
      <c r="A14" s="300">
        <v>2</v>
      </c>
      <c r="B14" s="136" t="s">
        <v>54</v>
      </c>
      <c r="C14" s="128" t="s">
        <v>42</v>
      </c>
      <c r="D14" s="124"/>
      <c r="E14" s="124"/>
      <c r="F14" s="124"/>
      <c r="G14" s="130">
        <v>17</v>
      </c>
      <c r="H14" s="124" t="s">
        <v>3</v>
      </c>
      <c r="I14" s="131">
        <v>8.4</v>
      </c>
      <c r="J14" s="131"/>
      <c r="K14" s="307">
        <f aca="true" t="shared" si="0" ref="K14:K19">G14*I14</f>
        <v>142.8</v>
      </c>
      <c r="L14" s="307"/>
      <c r="M14" s="129"/>
      <c r="N14" s="129"/>
      <c r="O14" s="129"/>
    </row>
    <row r="15" spans="1:15" s="128" customFormat="1" ht="12.75" customHeight="1">
      <c r="A15" s="300">
        <v>3</v>
      </c>
      <c r="B15" s="136" t="s">
        <v>54</v>
      </c>
      <c r="C15" s="128" t="s">
        <v>151</v>
      </c>
      <c r="D15" s="124"/>
      <c r="E15" s="124"/>
      <c r="F15" s="124"/>
      <c r="G15" s="130">
        <v>17</v>
      </c>
      <c r="H15" s="124" t="s">
        <v>3</v>
      </c>
      <c r="I15" s="131">
        <v>77</v>
      </c>
      <c r="J15" s="131"/>
      <c r="K15" s="307">
        <f t="shared" si="0"/>
        <v>1309</v>
      </c>
      <c r="L15" s="307"/>
      <c r="M15" s="129"/>
      <c r="N15" s="129"/>
      <c r="O15" s="129"/>
    </row>
    <row r="16" spans="1:15" s="128" customFormat="1" ht="12.75" customHeight="1">
      <c r="A16" s="300">
        <v>4</v>
      </c>
      <c r="B16" s="136" t="s">
        <v>54</v>
      </c>
      <c r="C16" s="128" t="s">
        <v>43</v>
      </c>
      <c r="D16" s="124"/>
      <c r="E16" s="124"/>
      <c r="F16" s="124"/>
      <c r="G16" s="130">
        <v>17</v>
      </c>
      <c r="H16" s="124" t="s">
        <v>3</v>
      </c>
      <c r="I16" s="131">
        <v>5.2</v>
      </c>
      <c r="J16" s="131"/>
      <c r="K16" s="307">
        <f t="shared" si="0"/>
        <v>88.4</v>
      </c>
      <c r="L16" s="307"/>
      <c r="M16" s="129"/>
      <c r="N16" s="129"/>
      <c r="O16" s="129"/>
    </row>
    <row r="17" spans="1:15" s="128" customFormat="1" ht="12.75" customHeight="1">
      <c r="A17" s="300">
        <v>5</v>
      </c>
      <c r="B17" s="136" t="s">
        <v>54</v>
      </c>
      <c r="C17" s="128" t="s">
        <v>44</v>
      </c>
      <c r="D17" s="124"/>
      <c r="E17" s="124"/>
      <c r="F17" s="124"/>
      <c r="G17" s="130">
        <v>17</v>
      </c>
      <c r="H17" s="124" t="s">
        <v>3</v>
      </c>
      <c r="I17" s="131">
        <v>150</v>
      </c>
      <c r="J17" s="131"/>
      <c r="K17" s="307">
        <f t="shared" si="0"/>
        <v>2550</v>
      </c>
      <c r="L17" s="307"/>
      <c r="M17" s="129"/>
      <c r="N17" s="129"/>
      <c r="O17" s="129"/>
    </row>
    <row r="18" spans="1:15" s="128" customFormat="1" ht="12.75" customHeight="1">
      <c r="A18" s="300">
        <v>6</v>
      </c>
      <c r="B18" s="136" t="s">
        <v>53</v>
      </c>
      <c r="C18" s="128" t="s">
        <v>52</v>
      </c>
      <c r="D18" s="124"/>
      <c r="E18" s="124"/>
      <c r="F18" s="124"/>
      <c r="G18" s="130">
        <v>17</v>
      </c>
      <c r="H18" s="124" t="s">
        <v>3</v>
      </c>
      <c r="I18" s="131"/>
      <c r="J18" s="131">
        <v>198</v>
      </c>
      <c r="K18" s="307">
        <f t="shared" si="0"/>
        <v>0</v>
      </c>
      <c r="L18" s="307">
        <f>G18*J18</f>
        <v>3366</v>
      </c>
      <c r="M18" s="129"/>
      <c r="N18" s="129"/>
      <c r="O18" s="129"/>
    </row>
    <row r="19" spans="1:15" s="128" customFormat="1" ht="12.75" customHeight="1">
      <c r="A19" s="300"/>
      <c r="B19" s="136"/>
      <c r="D19" s="124"/>
      <c r="E19" s="124"/>
      <c r="F19" s="124"/>
      <c r="G19" s="130"/>
      <c r="H19" s="124"/>
      <c r="I19" s="131"/>
      <c r="J19" s="131"/>
      <c r="K19" s="307">
        <f t="shared" si="0"/>
        <v>0</v>
      </c>
      <c r="L19" s="307">
        <f>G19*J19</f>
        <v>0</v>
      </c>
      <c r="M19" s="129"/>
      <c r="N19" s="129"/>
      <c r="O19" s="129"/>
    </row>
    <row r="21" spans="3:11" ht="12.75">
      <c r="C21" s="4" t="s">
        <v>137</v>
      </c>
      <c r="D21" s="4"/>
      <c r="E21" s="4"/>
      <c r="F21" s="4"/>
      <c r="G21" s="34"/>
      <c r="H21" s="4"/>
      <c r="I21" s="36"/>
      <c r="J21" s="36"/>
      <c r="K21" s="104">
        <f>SUM(K11:K20)*0.03</f>
        <v>561.8159999999999</v>
      </c>
    </row>
    <row r="23" spans="3:11" ht="12.75">
      <c r="C23" s="105" t="s">
        <v>138</v>
      </c>
      <c r="K23" s="109">
        <f>SUM(K11:K20)*0.06</f>
        <v>1123.6319999999998</v>
      </c>
    </row>
    <row r="24" spans="4:11" ht="12.75">
      <c r="D24" s="105"/>
      <c r="E24" s="105"/>
      <c r="F24" s="105"/>
      <c r="G24" s="105"/>
      <c r="H24" s="105"/>
      <c r="I24" s="105"/>
      <c r="J24" s="105"/>
      <c r="K24" s="105"/>
    </row>
    <row r="25" spans="1:12" s="102" customFormat="1" ht="12.75" customHeight="1" thickBot="1">
      <c r="A25" s="328"/>
      <c r="B25" s="327"/>
      <c r="C25" s="41" t="s">
        <v>2</v>
      </c>
      <c r="D25" s="42"/>
      <c r="E25" s="42"/>
      <c r="F25" s="324"/>
      <c r="G25" s="42"/>
      <c r="H25" s="324"/>
      <c r="I25" s="43"/>
      <c r="J25" s="43"/>
      <c r="K25" s="44">
        <f>SUM(K12:K23)</f>
        <v>20412.647999999997</v>
      </c>
      <c r="L25" s="44">
        <f>SUM(L12:L24)</f>
        <v>3366</v>
      </c>
    </row>
  </sheetData>
  <sheetProtection/>
  <printOptions gridLines="1"/>
  <pageMargins left="0.7874015748031497" right="0.7874015748031497" top="1.1811023622047245" bottom="0.7874015748031497" header="0.5118110236220472" footer="0.5118110236220472"/>
  <pageSetup fitToHeight="3" horizontalDpi="600" verticalDpi="600" orientation="landscape" paperSize="9" scale="90" r:id="rId1"/>
  <headerFooter alignWithMargins="0">
    <oddHeader>&amp;L&amp;"Times New Roman,Obyčejné"&amp;8Fakultní nemocnice Brno, Jihlavská 20, 625 00 Brno
Heliport  HEMS
SO 02 - Spojovací koridor
Stupeň: Prováděcí dokumentace
</oddHeader>
    <oddFooter>&amp;C&amp;"Times New Roman,Obyčejné"&amp;10Stránka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U117"/>
  <sheetViews>
    <sheetView view="pageLayout" workbookViewId="0" topLeftCell="A1">
      <selection activeCell="K25" sqref="K25:L25"/>
    </sheetView>
  </sheetViews>
  <sheetFormatPr defaultColWidth="8.59765625" defaultRowHeight="12.75" customHeight="1"/>
  <cols>
    <col min="1" max="1" width="4.09765625" style="297" customWidth="1"/>
    <col min="2" max="2" width="9.09765625" style="135" customWidth="1"/>
    <col min="3" max="3" width="22.3984375" style="59" customWidth="1"/>
    <col min="4" max="4" width="7.09765625" style="59" customWidth="1"/>
    <col min="5" max="5" width="9.3984375" style="65" customWidth="1"/>
    <col min="6" max="6" width="4.09765625" style="37" customWidth="1"/>
    <col min="7" max="7" width="5.8984375" style="59" customWidth="1"/>
    <col min="8" max="8" width="5.296875" style="29" customWidth="1"/>
    <col min="9" max="10" width="7.69921875" style="29" customWidth="1"/>
    <col min="11" max="11" width="9.8984375" style="29" customWidth="1"/>
    <col min="12" max="12" width="10.09765625" style="29" customWidth="1"/>
    <col min="13" max="13" width="18" style="59" customWidth="1"/>
    <col min="14" max="14" width="14" style="59" customWidth="1"/>
    <col min="15" max="16384" width="8.59765625" style="59" customWidth="1"/>
  </cols>
  <sheetData>
    <row r="1" ht="12.75" customHeight="1">
      <c r="A1" s="293"/>
    </row>
    <row r="2" spans="1:13" ht="24.75" customHeight="1">
      <c r="A2" s="293"/>
      <c r="C2" s="56"/>
      <c r="D2" s="57" t="s">
        <v>10</v>
      </c>
      <c r="E2" s="58"/>
      <c r="F2" s="56"/>
      <c r="H2" s="59"/>
      <c r="M2" s="60"/>
    </row>
    <row r="3" ht="12.75" customHeight="1">
      <c r="A3" s="293"/>
    </row>
    <row r="4" spans="1:13" ht="30.75" customHeight="1">
      <c r="A4" s="293"/>
      <c r="B4" s="145"/>
      <c r="C4" s="70" t="s">
        <v>4</v>
      </c>
      <c r="D4" s="70"/>
      <c r="E4" s="70"/>
      <c r="F4" s="71"/>
      <c r="G4" s="72" t="s">
        <v>5</v>
      </c>
      <c r="H4" s="70" t="s">
        <v>0</v>
      </c>
      <c r="I4" s="308" t="s">
        <v>129</v>
      </c>
      <c r="J4" s="308" t="s">
        <v>130</v>
      </c>
      <c r="K4" s="308" t="s">
        <v>131</v>
      </c>
      <c r="L4" s="308" t="s">
        <v>132</v>
      </c>
      <c r="M4" s="74"/>
    </row>
    <row r="5" spans="1:13" ht="12.75" customHeight="1">
      <c r="A5" s="293"/>
      <c r="B5" s="103"/>
      <c r="C5" s="70"/>
      <c r="D5" s="70"/>
      <c r="E5" s="70"/>
      <c r="F5" s="71"/>
      <c r="G5" s="72"/>
      <c r="H5" s="70"/>
      <c r="I5" s="73"/>
      <c r="J5" s="73"/>
      <c r="K5" s="73"/>
      <c r="L5" s="73"/>
      <c r="M5" s="74"/>
    </row>
    <row r="6" spans="1:13" ht="12.75" customHeight="1">
      <c r="A6" s="293" t="s">
        <v>139</v>
      </c>
      <c r="B6" s="103" t="s">
        <v>143</v>
      </c>
      <c r="C6" s="70"/>
      <c r="D6" s="70"/>
      <c r="E6" s="70"/>
      <c r="F6" s="71"/>
      <c r="G6" s="72"/>
      <c r="H6" s="70"/>
      <c r="I6" s="73"/>
      <c r="J6" s="73"/>
      <c r="K6" s="73"/>
      <c r="L6" s="73"/>
      <c r="M6" s="74"/>
    </row>
    <row r="7" spans="1:13" ht="12.75" customHeight="1">
      <c r="A7" s="293"/>
      <c r="B7" s="103"/>
      <c r="C7" s="70"/>
      <c r="D7" s="70"/>
      <c r="E7" s="70"/>
      <c r="F7" s="71"/>
      <c r="G7" s="72"/>
      <c r="H7" s="70"/>
      <c r="I7" s="73"/>
      <c r="J7" s="73"/>
      <c r="K7" s="73"/>
      <c r="L7" s="73"/>
      <c r="M7" s="74"/>
    </row>
    <row r="8" spans="1:13" ht="12.75" customHeight="1">
      <c r="A8" s="297">
        <v>15</v>
      </c>
      <c r="B8" s="310" t="s">
        <v>58</v>
      </c>
      <c r="C8" s="311" t="s">
        <v>51</v>
      </c>
      <c r="D8" s="70"/>
      <c r="E8" s="70"/>
      <c r="F8" s="71"/>
      <c r="G8" s="91">
        <v>190</v>
      </c>
      <c r="H8" s="311" t="s">
        <v>11</v>
      </c>
      <c r="I8" s="312"/>
      <c r="J8" s="312">
        <v>12.3</v>
      </c>
      <c r="K8" s="307">
        <f>G8*I8</f>
        <v>0</v>
      </c>
      <c r="L8" s="307">
        <f>G8*J8</f>
        <v>2337</v>
      </c>
      <c r="M8" s="74"/>
    </row>
    <row r="9" spans="1:12" ht="12.75" customHeight="1">
      <c r="A9" s="297">
        <v>16</v>
      </c>
      <c r="B9" s="310"/>
      <c r="C9" s="311" t="s">
        <v>21</v>
      </c>
      <c r="D9" s="311" t="s">
        <v>12</v>
      </c>
      <c r="E9" s="311" t="s">
        <v>7</v>
      </c>
      <c r="F9" s="311"/>
      <c r="G9" s="91">
        <v>190</v>
      </c>
      <c r="H9" s="311" t="s">
        <v>11</v>
      </c>
      <c r="I9" s="8">
        <v>13.5</v>
      </c>
      <c r="J9" s="312"/>
      <c r="K9" s="307">
        <f>G9*I9</f>
        <v>2565</v>
      </c>
      <c r="L9" s="307">
        <f>G9*J9</f>
        <v>0</v>
      </c>
    </row>
    <row r="10" spans="2:21" ht="12.75">
      <c r="B10" s="145"/>
      <c r="C10" s="311"/>
      <c r="D10" s="311"/>
      <c r="E10" s="91"/>
      <c r="F10" s="311"/>
      <c r="G10" s="91"/>
      <c r="H10" s="311"/>
      <c r="I10" s="312"/>
      <c r="J10" s="312"/>
      <c r="K10" s="307">
        <f aca="true" t="shared" si="0" ref="K10:K15">G10*I10</f>
        <v>0</v>
      </c>
      <c r="L10" s="307">
        <f aca="true" t="shared" si="1" ref="L10:L15">G10*J10</f>
        <v>0</v>
      </c>
      <c r="M10" s="23"/>
      <c r="N10" s="23"/>
      <c r="O10" s="25"/>
      <c r="P10" s="64"/>
      <c r="Q10" s="25"/>
      <c r="R10" s="25"/>
      <c r="S10" s="25"/>
      <c r="T10" s="25"/>
      <c r="U10" s="63"/>
    </row>
    <row r="11" spans="2:21" ht="12.75">
      <c r="B11" s="145"/>
      <c r="C11" s="309" t="s">
        <v>19</v>
      </c>
      <c r="D11" s="311"/>
      <c r="E11" s="311"/>
      <c r="F11" s="74"/>
      <c r="G11" s="316"/>
      <c r="H11" s="311"/>
      <c r="I11" s="312"/>
      <c r="J11" s="312"/>
      <c r="K11" s="307">
        <f t="shared" si="0"/>
        <v>0</v>
      </c>
      <c r="L11" s="307">
        <f t="shared" si="1"/>
        <v>0</v>
      </c>
      <c r="M11" s="23"/>
      <c r="N11" s="23"/>
      <c r="O11" s="23"/>
      <c r="P11" s="23"/>
      <c r="Q11" s="11"/>
      <c r="R11" s="23"/>
      <c r="S11" s="11"/>
      <c r="T11" s="23"/>
      <c r="U11" s="35"/>
    </row>
    <row r="12" spans="2:21" ht="12.75">
      <c r="B12" s="145"/>
      <c r="C12" s="311"/>
      <c r="D12" s="311"/>
      <c r="E12" s="311"/>
      <c r="F12" s="74"/>
      <c r="G12" s="316"/>
      <c r="H12" s="311"/>
      <c r="I12" s="312"/>
      <c r="J12" s="312"/>
      <c r="K12" s="307">
        <f t="shared" si="0"/>
        <v>0</v>
      </c>
      <c r="L12" s="307">
        <f t="shared" si="1"/>
        <v>0</v>
      </c>
      <c r="M12" s="23"/>
      <c r="N12" s="23"/>
      <c r="O12" s="23"/>
      <c r="P12" s="23"/>
      <c r="Q12" s="11"/>
      <c r="R12" s="23"/>
      <c r="S12" s="11"/>
      <c r="T12" s="23"/>
      <c r="U12" s="35"/>
    </row>
    <row r="13" spans="1:21" ht="12.75">
      <c r="A13" s="297">
        <v>61</v>
      </c>
      <c r="B13" s="318">
        <v>210</v>
      </c>
      <c r="C13" s="311" t="s">
        <v>51</v>
      </c>
      <c r="D13" s="311"/>
      <c r="E13" s="311"/>
      <c r="F13" s="311"/>
      <c r="G13" s="91">
        <v>58</v>
      </c>
      <c r="H13" s="45" t="s">
        <v>11</v>
      </c>
      <c r="I13" s="313"/>
      <c r="J13" s="313">
        <v>34.1</v>
      </c>
      <c r="K13" s="307">
        <f t="shared" si="0"/>
        <v>0</v>
      </c>
      <c r="L13" s="307">
        <f t="shared" si="1"/>
        <v>1977.8000000000002</v>
      </c>
      <c r="M13" s="23"/>
      <c r="N13" s="23"/>
      <c r="O13" s="23"/>
      <c r="P13" s="23"/>
      <c r="Q13" s="11"/>
      <c r="R13" s="23"/>
      <c r="S13" s="11"/>
      <c r="T13" s="23"/>
      <c r="U13" s="35"/>
    </row>
    <row r="14" spans="1:18" s="4" customFormat="1" ht="12.75">
      <c r="A14" s="297">
        <v>62</v>
      </c>
      <c r="B14" s="318" t="s">
        <v>48</v>
      </c>
      <c r="C14" s="311" t="s">
        <v>20</v>
      </c>
      <c r="D14" s="45" t="s">
        <v>25</v>
      </c>
      <c r="E14" s="45">
        <v>6029</v>
      </c>
      <c r="F14" s="45"/>
      <c r="G14" s="91">
        <v>58</v>
      </c>
      <c r="H14" s="45" t="s">
        <v>11</v>
      </c>
      <c r="I14" s="312">
        <v>148.9</v>
      </c>
      <c r="J14" s="312"/>
      <c r="K14" s="307">
        <f t="shared" si="0"/>
        <v>8636.2</v>
      </c>
      <c r="L14" s="307">
        <f t="shared" si="1"/>
        <v>0</v>
      </c>
      <c r="N14" s="38"/>
      <c r="Q14" s="22"/>
      <c r="R14" s="22"/>
    </row>
    <row r="15" spans="1:12" s="11" customFormat="1" ht="12.75" customHeight="1">
      <c r="A15" s="296"/>
      <c r="B15" s="318"/>
      <c r="C15" s="317"/>
      <c r="D15" s="317"/>
      <c r="E15" s="317"/>
      <c r="F15" s="317"/>
      <c r="G15" s="317"/>
      <c r="H15" s="317"/>
      <c r="I15" s="312"/>
      <c r="J15" s="312"/>
      <c r="K15" s="307">
        <f t="shared" si="0"/>
        <v>0</v>
      </c>
      <c r="L15" s="307">
        <f t="shared" si="1"/>
        <v>0</v>
      </c>
    </row>
    <row r="16" spans="1:18" s="4" customFormat="1" ht="12.75">
      <c r="A16" s="294"/>
      <c r="B16" s="145"/>
      <c r="C16" s="146"/>
      <c r="D16" s="319"/>
      <c r="E16" s="46"/>
      <c r="F16" s="45"/>
      <c r="G16" s="91"/>
      <c r="H16" s="320"/>
      <c r="I16" s="312"/>
      <c r="J16" s="312"/>
      <c r="K16" s="307"/>
      <c r="L16" s="73"/>
      <c r="M16" s="40"/>
      <c r="N16" s="39"/>
      <c r="O16" s="24"/>
      <c r="Q16" s="22"/>
      <c r="R16" s="22"/>
    </row>
    <row r="17" spans="1:18" s="4" customFormat="1" ht="12.75">
      <c r="A17" s="294"/>
      <c r="B17" s="145"/>
      <c r="C17" s="321" t="s">
        <v>145</v>
      </c>
      <c r="D17" s="319"/>
      <c r="E17" s="46"/>
      <c r="F17" s="45"/>
      <c r="G17" s="91"/>
      <c r="H17" s="320"/>
      <c r="I17" s="312"/>
      <c r="J17" s="312"/>
      <c r="K17" s="322">
        <f>SUM(K7:K16)</f>
        <v>11201.2</v>
      </c>
      <c r="L17" s="73"/>
      <c r="M17" s="40"/>
      <c r="N17" s="39"/>
      <c r="O17" s="24"/>
      <c r="Q17" s="22"/>
      <c r="R17" s="22"/>
    </row>
    <row r="18" spans="2:12" ht="12.75" customHeight="1">
      <c r="B18" s="314"/>
      <c r="C18" s="74"/>
      <c r="D18" s="74"/>
      <c r="E18" s="315"/>
      <c r="F18" s="71"/>
      <c r="G18" s="74"/>
      <c r="H18" s="292"/>
      <c r="I18" s="292"/>
      <c r="J18" s="292"/>
      <c r="K18" s="292"/>
      <c r="L18" s="292"/>
    </row>
    <row r="19" spans="1:18" s="4" customFormat="1" ht="15">
      <c r="A19" s="294"/>
      <c r="B19" s="314"/>
      <c r="C19" s="311" t="s">
        <v>134</v>
      </c>
      <c r="D19" s="45"/>
      <c r="E19" s="45"/>
      <c r="F19" s="45"/>
      <c r="G19" s="91"/>
      <c r="H19" s="45"/>
      <c r="I19" s="312"/>
      <c r="J19" s="312"/>
      <c r="K19" s="292">
        <f>SUM(K5:K9)*0.05</f>
        <v>128.25</v>
      </c>
      <c r="L19" s="292"/>
      <c r="M19" s="66"/>
      <c r="O19" s="3"/>
      <c r="P19" s="67"/>
      <c r="Q19" s="22"/>
      <c r="R19" s="22"/>
    </row>
    <row r="20" spans="2:12" ht="12.75" customHeight="1">
      <c r="B20" s="314"/>
      <c r="C20" s="74"/>
      <c r="D20" s="74"/>
      <c r="E20" s="315"/>
      <c r="F20" s="71"/>
      <c r="G20" s="74"/>
      <c r="H20" s="292"/>
      <c r="I20" s="292"/>
      <c r="J20" s="292"/>
      <c r="K20" s="292"/>
      <c r="L20" s="292"/>
    </row>
    <row r="21" spans="2:12" ht="12.75" customHeight="1">
      <c r="B21" s="314"/>
      <c r="C21" s="74" t="s">
        <v>133</v>
      </c>
      <c r="D21" s="74"/>
      <c r="E21" s="315"/>
      <c r="F21" s="71"/>
      <c r="G21" s="74"/>
      <c r="H21" s="292"/>
      <c r="I21" s="292"/>
      <c r="J21" s="292"/>
      <c r="K21" s="292">
        <f>SUM(K7:K15)*0.03</f>
        <v>336.036</v>
      </c>
      <c r="L21" s="292"/>
    </row>
    <row r="22" spans="2:12" ht="12.75" customHeight="1">
      <c r="B22" s="314"/>
      <c r="C22" s="74"/>
      <c r="D22" s="74"/>
      <c r="E22" s="315"/>
      <c r="F22" s="71"/>
      <c r="G22" s="74"/>
      <c r="H22" s="292"/>
      <c r="I22" s="292"/>
      <c r="J22" s="292"/>
      <c r="K22" s="292"/>
      <c r="L22" s="292"/>
    </row>
    <row r="23" spans="2:12" ht="12.75" customHeight="1">
      <c r="B23" s="314"/>
      <c r="C23" s="74" t="s">
        <v>138</v>
      </c>
      <c r="D23" s="74"/>
      <c r="E23" s="315"/>
      <c r="F23" s="71"/>
      <c r="G23" s="74"/>
      <c r="H23" s="292"/>
      <c r="I23" s="292"/>
      <c r="J23" s="292"/>
      <c r="K23" s="292">
        <f>SUM(K7:K15)*0.06</f>
        <v>672.072</v>
      </c>
      <c r="L23" s="292"/>
    </row>
    <row r="24" spans="5:11" ht="12.75" customHeight="1">
      <c r="E24" s="59"/>
      <c r="F24" s="59"/>
      <c r="H24" s="59"/>
      <c r="I24" s="59"/>
      <c r="J24" s="59"/>
      <c r="K24" s="59"/>
    </row>
    <row r="25" spans="1:18" s="4" customFormat="1" ht="15.75" thickBot="1">
      <c r="A25" s="323"/>
      <c r="B25" s="324"/>
      <c r="C25" s="90" t="s">
        <v>24</v>
      </c>
      <c r="D25" s="41"/>
      <c r="E25" s="41"/>
      <c r="F25" s="41"/>
      <c r="G25" s="92"/>
      <c r="H25" s="41"/>
      <c r="I25" s="325"/>
      <c r="J25" s="325"/>
      <c r="K25" s="326">
        <f>K17+K19+K21+K23</f>
        <v>12337.558</v>
      </c>
      <c r="L25" s="326">
        <f>SUM(L8:L24)</f>
        <v>4314.8</v>
      </c>
      <c r="M25" s="69"/>
      <c r="O25" s="3"/>
      <c r="P25" s="67"/>
      <c r="Q25" s="22"/>
      <c r="R25" s="22"/>
    </row>
    <row r="26" spans="1:18" s="4" customFormat="1" ht="15">
      <c r="A26" s="294"/>
      <c r="B26" s="301"/>
      <c r="C26" s="3"/>
      <c r="D26" s="3"/>
      <c r="E26" s="3"/>
      <c r="F26" s="3"/>
      <c r="G26" s="11"/>
      <c r="H26" s="3"/>
      <c r="I26" s="8"/>
      <c r="J26" s="8"/>
      <c r="K26" s="29"/>
      <c r="L26" s="29"/>
      <c r="M26" s="66"/>
      <c r="O26" s="3"/>
      <c r="P26" s="67"/>
      <c r="Q26" s="22"/>
      <c r="R26" s="22"/>
    </row>
    <row r="30" spans="1:13" s="10" customFormat="1" ht="12.75">
      <c r="A30" s="302"/>
      <c r="B30" s="137"/>
      <c r="C30" s="137"/>
      <c r="D30" s="137"/>
      <c r="E30" s="56"/>
      <c r="F30" s="137"/>
      <c r="G30" s="138"/>
      <c r="H30" s="138"/>
      <c r="I30" s="139"/>
      <c r="J30" s="139"/>
      <c r="K30" s="140"/>
      <c r="L30" s="140"/>
      <c r="M30" s="56"/>
    </row>
    <row r="31" spans="1:13" s="10" customFormat="1" ht="12.75">
      <c r="A31" s="302"/>
      <c r="B31" s="137"/>
      <c r="C31" s="137"/>
      <c r="D31" s="137"/>
      <c r="E31" s="56"/>
      <c r="F31" s="137"/>
      <c r="G31" s="138"/>
      <c r="H31" s="138"/>
      <c r="I31" s="139"/>
      <c r="J31" s="139"/>
      <c r="K31" s="140"/>
      <c r="L31" s="140"/>
      <c r="M31" s="56"/>
    </row>
    <row r="32" spans="1:13" s="10" customFormat="1" ht="12.75">
      <c r="A32" s="302"/>
      <c r="B32" s="137"/>
      <c r="C32" s="137"/>
      <c r="D32" s="137"/>
      <c r="E32" s="56"/>
      <c r="F32" s="137"/>
      <c r="G32" s="138"/>
      <c r="H32" s="138"/>
      <c r="I32" s="139"/>
      <c r="J32" s="139"/>
      <c r="K32" s="140"/>
      <c r="L32" s="140"/>
      <c r="M32" s="56"/>
    </row>
    <row r="33" spans="1:13" s="10" customFormat="1" ht="12.75">
      <c r="A33" s="302"/>
      <c r="B33" s="137"/>
      <c r="C33" s="137"/>
      <c r="D33" s="137"/>
      <c r="E33" s="56"/>
      <c r="F33" s="137"/>
      <c r="G33" s="138"/>
      <c r="H33" s="138"/>
      <c r="I33" s="139"/>
      <c r="J33" s="139"/>
      <c r="K33" s="140"/>
      <c r="L33" s="140"/>
      <c r="M33" s="56"/>
    </row>
    <row r="34" spans="1:13" s="10" customFormat="1" ht="12.75">
      <c r="A34" s="303"/>
      <c r="B34" s="31"/>
      <c r="C34" s="31"/>
      <c r="E34" s="133"/>
      <c r="F34" s="47"/>
      <c r="G34" s="48"/>
      <c r="H34" s="48"/>
      <c r="I34" s="133"/>
      <c r="J34" s="283"/>
      <c r="K34" s="140"/>
      <c r="L34" s="140"/>
      <c r="M34" s="56"/>
    </row>
    <row r="35" spans="1:13" s="10" customFormat="1" ht="12.75">
      <c r="A35" s="298"/>
      <c r="B35" s="31"/>
      <c r="C35" s="31"/>
      <c r="G35" s="28"/>
      <c r="H35" s="28"/>
      <c r="I35" s="284"/>
      <c r="J35" s="285"/>
      <c r="K35" s="140"/>
      <c r="L35" s="140"/>
      <c r="M35" s="56"/>
    </row>
    <row r="36" spans="1:13" s="10" customFormat="1" ht="12.75">
      <c r="A36" s="303"/>
      <c r="B36" s="47"/>
      <c r="C36" s="47"/>
      <c r="D36" s="47"/>
      <c r="F36" s="47"/>
      <c r="G36" s="48"/>
      <c r="H36" s="48"/>
      <c r="I36" s="133"/>
      <c r="J36" s="283"/>
      <c r="K36" s="140"/>
      <c r="L36" s="140"/>
      <c r="M36" s="56"/>
    </row>
    <row r="37" spans="1:13" s="10" customFormat="1" ht="12.75">
      <c r="A37" s="303"/>
      <c r="B37" s="31"/>
      <c r="D37" s="31"/>
      <c r="H37" s="28"/>
      <c r="I37" s="28"/>
      <c r="J37" s="284"/>
      <c r="K37" s="285"/>
      <c r="L37" s="140"/>
      <c r="M37" s="56"/>
    </row>
    <row r="38" spans="1:13" s="10" customFormat="1" ht="12.75">
      <c r="A38" s="303"/>
      <c r="B38" s="286"/>
      <c r="C38" s="287"/>
      <c r="D38" s="288"/>
      <c r="E38" s="47"/>
      <c r="G38" s="47"/>
      <c r="H38" s="48"/>
      <c r="I38" s="48"/>
      <c r="J38" s="133"/>
      <c r="K38" s="283"/>
      <c r="L38" s="140"/>
      <c r="M38" s="56"/>
    </row>
    <row r="39" spans="1:13" s="10" customFormat="1" ht="12.75">
      <c r="A39" s="298"/>
      <c r="B39" s="286"/>
      <c r="C39" s="287"/>
      <c r="D39" s="288"/>
      <c r="E39" s="47"/>
      <c r="G39" s="47"/>
      <c r="H39" s="48"/>
      <c r="I39" s="48"/>
      <c r="J39" s="133"/>
      <c r="K39" s="283"/>
      <c r="L39" s="140"/>
      <c r="M39" s="56"/>
    </row>
    <row r="40" spans="1:13" s="10" customFormat="1" ht="12.75">
      <c r="A40" s="303"/>
      <c r="B40" s="286"/>
      <c r="C40" s="287"/>
      <c r="D40" s="288"/>
      <c r="E40" s="47"/>
      <c r="G40" s="47"/>
      <c r="H40" s="48"/>
      <c r="I40" s="48"/>
      <c r="J40" s="133"/>
      <c r="K40" s="283"/>
      <c r="L40" s="140"/>
      <c r="M40" s="56"/>
    </row>
    <row r="41" spans="1:13" s="10" customFormat="1" ht="12.75">
      <c r="A41" s="303"/>
      <c r="B41" s="286"/>
      <c r="C41" s="287"/>
      <c r="D41" s="288"/>
      <c r="E41" s="47"/>
      <c r="G41" s="47"/>
      <c r="H41" s="48"/>
      <c r="I41" s="48"/>
      <c r="J41" s="133"/>
      <c r="K41" s="283"/>
      <c r="L41" s="140"/>
      <c r="M41" s="56"/>
    </row>
    <row r="42" spans="1:13" s="10" customFormat="1" ht="12.75">
      <c r="A42" s="303"/>
      <c r="B42" s="47"/>
      <c r="C42" s="47"/>
      <c r="D42" s="47"/>
      <c r="E42" s="47"/>
      <c r="G42" s="47"/>
      <c r="H42" s="48"/>
      <c r="I42" s="48"/>
      <c r="J42" s="133"/>
      <c r="K42" s="283"/>
      <c r="L42" s="140"/>
      <c r="M42" s="56"/>
    </row>
    <row r="43" spans="1:13" s="10" customFormat="1" ht="12.75">
      <c r="A43" s="303"/>
      <c r="B43" s="286"/>
      <c r="C43" s="287"/>
      <c r="D43" s="288"/>
      <c r="E43" s="47"/>
      <c r="G43" s="47"/>
      <c r="H43" s="48"/>
      <c r="I43" s="48"/>
      <c r="J43" s="133"/>
      <c r="K43" s="283"/>
      <c r="L43" s="140"/>
      <c r="M43" s="56"/>
    </row>
    <row r="44" spans="1:13" s="10" customFormat="1" ht="12.75">
      <c r="A44" s="298"/>
      <c r="B44" s="286"/>
      <c r="C44" s="287"/>
      <c r="D44" s="288"/>
      <c r="E44" s="47"/>
      <c r="G44" s="47"/>
      <c r="H44" s="48"/>
      <c r="I44" s="48"/>
      <c r="J44" s="133"/>
      <c r="K44" s="283"/>
      <c r="L44" s="140"/>
      <c r="M44" s="56"/>
    </row>
    <row r="45" spans="1:13" s="10" customFormat="1" ht="12.75">
      <c r="A45" s="303"/>
      <c r="B45" s="286"/>
      <c r="C45" s="287"/>
      <c r="D45" s="288"/>
      <c r="E45" s="47"/>
      <c r="G45" s="47"/>
      <c r="H45" s="48"/>
      <c r="I45" s="48"/>
      <c r="J45" s="133"/>
      <c r="K45" s="283"/>
      <c r="L45" s="140"/>
      <c r="M45" s="56"/>
    </row>
    <row r="46" spans="1:13" s="10" customFormat="1" ht="12.75">
      <c r="A46" s="303"/>
      <c r="B46" s="286"/>
      <c r="C46" s="287"/>
      <c r="D46" s="288"/>
      <c r="E46" s="47"/>
      <c r="G46" s="47"/>
      <c r="H46" s="48"/>
      <c r="I46" s="48"/>
      <c r="J46" s="133"/>
      <c r="K46" s="283"/>
      <c r="L46" s="140"/>
      <c r="M46" s="56"/>
    </row>
    <row r="47" spans="1:13" s="10" customFormat="1" ht="12.75">
      <c r="A47" s="303"/>
      <c r="B47" s="47"/>
      <c r="C47" s="47"/>
      <c r="D47" s="47"/>
      <c r="F47" s="47"/>
      <c r="G47" s="48"/>
      <c r="H47" s="48"/>
      <c r="I47" s="133"/>
      <c r="J47" s="283"/>
      <c r="K47" s="140"/>
      <c r="L47" s="140"/>
      <c r="M47" s="56"/>
    </row>
    <row r="48" spans="1:13" s="10" customFormat="1" ht="12.75">
      <c r="A48" s="303"/>
      <c r="B48" s="47"/>
      <c r="C48" s="47"/>
      <c r="D48" s="47"/>
      <c r="F48" s="47"/>
      <c r="G48" s="48"/>
      <c r="H48" s="48"/>
      <c r="I48" s="133"/>
      <c r="J48" s="283"/>
      <c r="K48" s="140"/>
      <c r="L48" s="140"/>
      <c r="M48" s="56"/>
    </row>
    <row r="49" spans="1:13" s="10" customFormat="1" ht="12.75">
      <c r="A49" s="303"/>
      <c r="B49" s="47"/>
      <c r="C49" s="47"/>
      <c r="D49" s="47"/>
      <c r="F49" s="47"/>
      <c r="G49" s="48"/>
      <c r="H49" s="48"/>
      <c r="I49" s="133"/>
      <c r="J49" s="283"/>
      <c r="K49" s="140"/>
      <c r="L49" s="140"/>
      <c r="M49" s="56"/>
    </row>
    <row r="50" spans="1:13" s="10" customFormat="1" ht="12.75">
      <c r="A50" s="303"/>
      <c r="B50" s="47"/>
      <c r="C50" s="47"/>
      <c r="D50" s="47"/>
      <c r="F50" s="47"/>
      <c r="G50" s="48"/>
      <c r="H50" s="48"/>
      <c r="I50" s="133"/>
      <c r="J50" s="283"/>
      <c r="K50" s="140"/>
      <c r="L50" s="140"/>
      <c r="M50" s="56"/>
    </row>
    <row r="51" spans="1:13" s="10" customFormat="1" ht="12.75">
      <c r="A51" s="303"/>
      <c r="B51" s="47"/>
      <c r="C51" s="47"/>
      <c r="D51" s="47"/>
      <c r="F51" s="47"/>
      <c r="G51" s="48"/>
      <c r="H51" s="48"/>
      <c r="I51" s="133"/>
      <c r="J51" s="283"/>
      <c r="K51" s="140"/>
      <c r="L51" s="140"/>
      <c r="M51" s="56"/>
    </row>
    <row r="52" spans="1:13" s="10" customFormat="1" ht="12.75">
      <c r="A52" s="303"/>
      <c r="B52" s="47"/>
      <c r="C52" s="47"/>
      <c r="D52" s="47"/>
      <c r="F52" s="47"/>
      <c r="G52" s="48"/>
      <c r="H52" s="48"/>
      <c r="I52" s="133"/>
      <c r="J52" s="283"/>
      <c r="K52" s="140"/>
      <c r="L52" s="140"/>
      <c r="M52" s="56"/>
    </row>
    <row r="53" spans="1:13" s="10" customFormat="1" ht="12.75">
      <c r="A53" s="298"/>
      <c r="B53" s="31"/>
      <c r="G53" s="48"/>
      <c r="H53" s="48"/>
      <c r="I53" s="284"/>
      <c r="J53" s="285"/>
      <c r="K53" s="140"/>
      <c r="L53" s="140"/>
      <c r="M53" s="56"/>
    </row>
    <row r="54" spans="1:13" s="10" customFormat="1" ht="12.75">
      <c r="A54" s="303"/>
      <c r="B54" s="47"/>
      <c r="C54" s="47"/>
      <c r="D54" s="47"/>
      <c r="F54" s="47"/>
      <c r="G54" s="48"/>
      <c r="H54" s="48"/>
      <c r="I54" s="133"/>
      <c r="J54" s="283"/>
      <c r="K54" s="140"/>
      <c r="L54" s="140"/>
      <c r="M54" s="56"/>
    </row>
    <row r="55" spans="1:13" s="10" customFormat="1" ht="12.75">
      <c r="A55" s="303"/>
      <c r="B55" s="47"/>
      <c r="C55" s="47"/>
      <c r="D55" s="47"/>
      <c r="F55" s="47"/>
      <c r="G55" s="48"/>
      <c r="H55" s="48"/>
      <c r="I55" s="133"/>
      <c r="J55" s="283"/>
      <c r="K55" s="140"/>
      <c r="L55" s="140"/>
      <c r="M55" s="56"/>
    </row>
    <row r="56" spans="1:13" s="10" customFormat="1" ht="12.75">
      <c r="A56" s="303"/>
      <c r="B56" s="47"/>
      <c r="C56" s="47"/>
      <c r="D56" s="47"/>
      <c r="F56" s="47"/>
      <c r="G56" s="48"/>
      <c r="H56" s="48"/>
      <c r="I56" s="133"/>
      <c r="J56" s="283"/>
      <c r="K56" s="140"/>
      <c r="L56" s="140"/>
      <c r="M56" s="56"/>
    </row>
    <row r="57" spans="1:13" s="10" customFormat="1" ht="12.75">
      <c r="A57" s="303"/>
      <c r="B57" s="47"/>
      <c r="C57" s="47"/>
      <c r="D57" s="47"/>
      <c r="F57" s="47"/>
      <c r="G57" s="48"/>
      <c r="H57" s="48"/>
      <c r="I57" s="133"/>
      <c r="J57" s="283"/>
      <c r="K57" s="140"/>
      <c r="L57" s="140"/>
      <c r="M57" s="56"/>
    </row>
    <row r="58" spans="1:13" s="10" customFormat="1" ht="12.75">
      <c r="A58" s="303"/>
      <c r="B58" s="47"/>
      <c r="C58" s="47"/>
      <c r="D58" s="47"/>
      <c r="F58" s="47"/>
      <c r="G58" s="48"/>
      <c r="H58" s="48"/>
      <c r="I58" s="133"/>
      <c r="J58" s="283"/>
      <c r="K58" s="143"/>
      <c r="L58" s="143"/>
      <c r="M58" s="56"/>
    </row>
    <row r="59" spans="1:13" s="10" customFormat="1" ht="12.75">
      <c r="A59" s="298"/>
      <c r="B59" s="31"/>
      <c r="G59" s="48"/>
      <c r="H59" s="48"/>
      <c r="I59" s="284"/>
      <c r="J59" s="285"/>
      <c r="K59" s="140"/>
      <c r="L59" s="140"/>
      <c r="M59" s="56"/>
    </row>
    <row r="60" spans="1:13" s="10" customFormat="1" ht="12.75">
      <c r="A60" s="303"/>
      <c r="B60" s="47"/>
      <c r="D60" s="47"/>
      <c r="F60" s="47"/>
      <c r="G60" s="48"/>
      <c r="H60" s="48"/>
      <c r="I60" s="133"/>
      <c r="J60" s="283"/>
      <c r="K60" s="140"/>
      <c r="L60" s="140"/>
      <c r="M60" s="56"/>
    </row>
    <row r="61" spans="1:13" s="10" customFormat="1" ht="12.75">
      <c r="A61" s="303"/>
      <c r="B61" s="47"/>
      <c r="D61" s="47"/>
      <c r="F61" s="47"/>
      <c r="G61" s="48"/>
      <c r="H61" s="48"/>
      <c r="I61" s="133"/>
      <c r="J61" s="283"/>
      <c r="K61" s="140"/>
      <c r="L61" s="140"/>
      <c r="M61" s="56"/>
    </row>
    <row r="62" spans="1:13" s="10" customFormat="1" ht="12.75">
      <c r="A62" s="303"/>
      <c r="B62" s="47"/>
      <c r="D62" s="47"/>
      <c r="F62" s="47"/>
      <c r="G62" s="48"/>
      <c r="H62" s="48"/>
      <c r="I62" s="133"/>
      <c r="J62" s="283"/>
      <c r="K62" s="140"/>
      <c r="L62" s="140"/>
      <c r="M62" s="56"/>
    </row>
    <row r="63" spans="1:13" s="10" customFormat="1" ht="12.75">
      <c r="A63" s="303"/>
      <c r="B63" s="47"/>
      <c r="D63" s="47"/>
      <c r="F63" s="47"/>
      <c r="G63" s="48"/>
      <c r="H63" s="48"/>
      <c r="I63" s="133"/>
      <c r="J63" s="283"/>
      <c r="K63" s="140"/>
      <c r="L63" s="140"/>
      <c r="M63" s="56"/>
    </row>
    <row r="64" spans="1:13" s="10" customFormat="1" ht="12.75">
      <c r="A64" s="303"/>
      <c r="B64" s="47"/>
      <c r="D64" s="47"/>
      <c r="F64" s="47"/>
      <c r="G64" s="48"/>
      <c r="H64" s="48"/>
      <c r="I64" s="133"/>
      <c r="J64" s="283"/>
      <c r="K64" s="140"/>
      <c r="L64" s="140"/>
      <c r="M64" s="56"/>
    </row>
    <row r="65" spans="1:13" s="10" customFormat="1" ht="12.75">
      <c r="A65" s="303"/>
      <c r="B65" s="47"/>
      <c r="D65" s="47"/>
      <c r="F65" s="47"/>
      <c r="G65" s="48"/>
      <c r="H65" s="48"/>
      <c r="I65" s="133"/>
      <c r="J65" s="283"/>
      <c r="K65" s="140"/>
      <c r="L65" s="140"/>
      <c r="M65" s="56"/>
    </row>
    <row r="66" spans="1:13" s="10" customFormat="1" ht="12.75">
      <c r="A66" s="303"/>
      <c r="B66" s="47"/>
      <c r="D66" s="47"/>
      <c r="F66" s="47"/>
      <c r="G66" s="48"/>
      <c r="H66" s="48"/>
      <c r="I66" s="133"/>
      <c r="J66" s="283"/>
      <c r="K66" s="143"/>
      <c r="L66" s="143"/>
      <c r="M66" s="56"/>
    </row>
    <row r="67" spans="1:13" s="10" customFormat="1" ht="12.75">
      <c r="A67" s="298"/>
      <c r="B67" s="31"/>
      <c r="C67" s="31"/>
      <c r="G67" s="28"/>
      <c r="H67" s="28"/>
      <c r="I67" s="284"/>
      <c r="J67" s="285"/>
      <c r="K67" s="140"/>
      <c r="L67" s="140"/>
      <c r="M67" s="56"/>
    </row>
    <row r="68" spans="1:13" s="10" customFormat="1" ht="12.75">
      <c r="A68" s="304"/>
      <c r="B68" s="47"/>
      <c r="D68" s="47"/>
      <c r="F68" s="47"/>
      <c r="G68" s="48"/>
      <c r="H68" s="48"/>
      <c r="I68" s="133"/>
      <c r="J68" s="283"/>
      <c r="K68" s="140"/>
      <c r="L68" s="140"/>
      <c r="M68" s="56"/>
    </row>
    <row r="69" spans="1:13" s="10" customFormat="1" ht="12.75">
      <c r="A69" s="304"/>
      <c r="B69" s="47"/>
      <c r="D69" s="47"/>
      <c r="F69" s="47"/>
      <c r="G69" s="48"/>
      <c r="H69" s="48"/>
      <c r="I69" s="133"/>
      <c r="J69" s="283"/>
      <c r="K69" s="140"/>
      <c r="L69" s="140"/>
      <c r="M69" s="56"/>
    </row>
    <row r="70" spans="1:13" s="10" customFormat="1" ht="12.75">
      <c r="A70" s="304"/>
      <c r="B70" s="47"/>
      <c r="D70" s="47"/>
      <c r="F70" s="47"/>
      <c r="G70" s="48"/>
      <c r="H70" s="48"/>
      <c r="I70" s="133"/>
      <c r="J70" s="283"/>
      <c r="K70" s="140"/>
      <c r="L70" s="140"/>
      <c r="M70" s="56"/>
    </row>
    <row r="71" spans="1:13" s="10" customFormat="1" ht="12.75">
      <c r="A71" s="304"/>
      <c r="B71" s="47"/>
      <c r="D71" s="47"/>
      <c r="F71" s="47"/>
      <c r="G71" s="48"/>
      <c r="H71" s="48"/>
      <c r="I71" s="133"/>
      <c r="J71" s="283"/>
      <c r="K71" s="140"/>
      <c r="L71" s="140"/>
      <c r="M71" s="56"/>
    </row>
    <row r="72" spans="1:13" s="10" customFormat="1" ht="12.75">
      <c r="A72" s="304"/>
      <c r="B72" s="47"/>
      <c r="D72" s="47"/>
      <c r="F72" s="47"/>
      <c r="G72" s="48"/>
      <c r="H72" s="48"/>
      <c r="I72" s="133"/>
      <c r="J72" s="283"/>
      <c r="K72" s="140"/>
      <c r="L72" s="140"/>
      <c r="M72" s="56"/>
    </row>
    <row r="73" spans="1:13" s="10" customFormat="1" ht="12.75">
      <c r="A73" s="304"/>
      <c r="B73" s="47"/>
      <c r="D73" s="47"/>
      <c r="F73" s="47"/>
      <c r="G73" s="48"/>
      <c r="H73" s="48"/>
      <c r="I73" s="133"/>
      <c r="J73" s="283"/>
      <c r="K73" s="140"/>
      <c r="L73" s="140"/>
      <c r="M73" s="56"/>
    </row>
    <row r="74" spans="1:13" s="10" customFormat="1" ht="12.75">
      <c r="A74" s="295"/>
      <c r="B74" s="58"/>
      <c r="C74" s="58"/>
      <c r="D74" s="56"/>
      <c r="E74" s="56"/>
      <c r="F74" s="56"/>
      <c r="G74" s="141"/>
      <c r="H74" s="141"/>
      <c r="I74" s="142"/>
      <c r="J74" s="142"/>
      <c r="K74" s="143"/>
      <c r="L74" s="143"/>
      <c r="M74" s="56"/>
    </row>
    <row r="75" spans="1:13" s="10" customFormat="1" ht="12.75">
      <c r="A75" s="305"/>
      <c r="B75" s="144"/>
      <c r="C75" s="137"/>
      <c r="D75" s="137"/>
      <c r="E75" s="56"/>
      <c r="F75" s="137"/>
      <c r="G75" s="138"/>
      <c r="H75" s="138"/>
      <c r="I75" s="139"/>
      <c r="J75" s="139"/>
      <c r="K75" s="140"/>
      <c r="L75" s="140"/>
      <c r="M75" s="56"/>
    </row>
    <row r="76" spans="1:13" s="10" customFormat="1" ht="12.75">
      <c r="A76" s="305"/>
      <c r="B76" s="144"/>
      <c r="C76" s="137"/>
      <c r="D76" s="137"/>
      <c r="E76" s="56"/>
      <c r="F76" s="137"/>
      <c r="G76" s="138"/>
      <c r="H76" s="138"/>
      <c r="I76" s="139"/>
      <c r="J76" s="139"/>
      <c r="K76" s="140"/>
      <c r="L76" s="140"/>
      <c r="M76" s="56"/>
    </row>
    <row r="77" spans="1:13" s="10" customFormat="1" ht="12.75">
      <c r="A77" s="295"/>
      <c r="B77" s="58"/>
      <c r="C77" s="58"/>
      <c r="D77" s="56"/>
      <c r="E77" s="56"/>
      <c r="F77" s="56"/>
      <c r="G77" s="141"/>
      <c r="H77" s="141"/>
      <c r="I77" s="142"/>
      <c r="J77" s="142"/>
      <c r="K77" s="143"/>
      <c r="L77" s="143"/>
      <c r="M77" s="56"/>
    </row>
    <row r="78" spans="1:13" s="10" customFormat="1" ht="12.75">
      <c r="A78" s="295"/>
      <c r="B78" s="58"/>
      <c r="C78" s="58"/>
      <c r="D78" s="56"/>
      <c r="E78" s="56"/>
      <c r="F78" s="56"/>
      <c r="G78" s="141"/>
      <c r="H78" s="141"/>
      <c r="I78" s="142"/>
      <c r="J78" s="142"/>
      <c r="K78" s="143"/>
      <c r="L78" s="143"/>
      <c r="M78" s="56"/>
    </row>
    <row r="80" spans="1:13" s="10" customFormat="1" ht="12.75">
      <c r="A80" s="302"/>
      <c r="B80" s="137"/>
      <c r="C80" s="137"/>
      <c r="D80" s="137"/>
      <c r="E80" s="56"/>
      <c r="F80" s="137"/>
      <c r="G80" s="138"/>
      <c r="H80" s="138"/>
      <c r="I80" s="139"/>
      <c r="J80" s="139"/>
      <c r="K80" s="140"/>
      <c r="L80" s="140"/>
      <c r="M80" s="56"/>
    </row>
    <row r="81" spans="1:13" s="10" customFormat="1" ht="12.75">
      <c r="A81" s="302"/>
      <c r="B81" s="137"/>
      <c r="C81" s="137"/>
      <c r="D81" s="137"/>
      <c r="E81" s="56"/>
      <c r="F81" s="137"/>
      <c r="G81" s="138"/>
      <c r="H81" s="138"/>
      <c r="I81" s="139"/>
      <c r="J81" s="139"/>
      <c r="K81" s="140"/>
      <c r="L81" s="140"/>
      <c r="M81" s="56"/>
    </row>
    <row r="82" spans="1:13" s="10" customFormat="1" ht="12.75">
      <c r="A82" s="302"/>
      <c r="B82" s="137"/>
      <c r="C82" s="137"/>
      <c r="D82" s="137"/>
      <c r="E82" s="56"/>
      <c r="F82" s="137"/>
      <c r="G82" s="138"/>
      <c r="H82" s="138"/>
      <c r="I82" s="139"/>
      <c r="J82" s="139"/>
      <c r="K82" s="140"/>
      <c r="L82" s="140"/>
      <c r="M82" s="56"/>
    </row>
    <row r="83" spans="1:13" s="10" customFormat="1" ht="12.75">
      <c r="A83" s="295"/>
      <c r="B83" s="58"/>
      <c r="C83" s="56"/>
      <c r="D83" s="56"/>
      <c r="E83" s="56"/>
      <c r="F83" s="56"/>
      <c r="G83" s="141"/>
      <c r="H83" s="141"/>
      <c r="I83" s="142"/>
      <c r="J83" s="142"/>
      <c r="K83" s="143"/>
      <c r="L83" s="143"/>
      <c r="M83" s="56"/>
    </row>
    <row r="84" spans="1:13" s="10" customFormat="1" ht="12.75">
      <c r="A84" s="302"/>
      <c r="B84" s="137"/>
      <c r="C84" s="137"/>
      <c r="D84" s="137"/>
      <c r="E84" s="56"/>
      <c r="F84" s="137"/>
      <c r="G84" s="138"/>
      <c r="H84" s="138"/>
      <c r="I84" s="139"/>
      <c r="J84" s="139"/>
      <c r="K84" s="140"/>
      <c r="L84" s="140"/>
      <c r="M84" s="56"/>
    </row>
    <row r="85" spans="1:13" s="10" customFormat="1" ht="12.75">
      <c r="A85" s="302"/>
      <c r="B85" s="137"/>
      <c r="C85" s="137"/>
      <c r="D85" s="137"/>
      <c r="E85" s="56"/>
      <c r="F85" s="137"/>
      <c r="G85" s="138"/>
      <c r="H85" s="138"/>
      <c r="I85" s="139"/>
      <c r="J85" s="139"/>
      <c r="K85" s="140"/>
      <c r="L85" s="140"/>
      <c r="M85" s="56"/>
    </row>
    <row r="86" spans="1:13" s="10" customFormat="1" ht="12.75">
      <c r="A86" s="302"/>
      <c r="B86" s="137"/>
      <c r="C86" s="137"/>
      <c r="D86" s="137"/>
      <c r="E86" s="56"/>
      <c r="F86" s="137"/>
      <c r="G86" s="138"/>
      <c r="H86" s="138"/>
      <c r="I86" s="139"/>
      <c r="J86" s="139"/>
      <c r="K86" s="140"/>
      <c r="L86" s="140"/>
      <c r="M86" s="56"/>
    </row>
    <row r="87" spans="1:13" s="10" customFormat="1" ht="12.75">
      <c r="A87" s="302"/>
      <c r="B87" s="137"/>
      <c r="C87" s="137"/>
      <c r="D87" s="137"/>
      <c r="E87" s="56"/>
      <c r="F87" s="137"/>
      <c r="G87" s="138"/>
      <c r="H87" s="138"/>
      <c r="I87" s="139"/>
      <c r="J87" s="139"/>
      <c r="K87" s="140"/>
      <c r="L87" s="140"/>
      <c r="M87" s="56"/>
    </row>
    <row r="88" spans="1:13" s="10" customFormat="1" ht="12.75">
      <c r="A88" s="295"/>
      <c r="B88" s="58"/>
      <c r="C88" s="56"/>
      <c r="D88" s="56"/>
      <c r="E88" s="56"/>
      <c r="F88" s="56"/>
      <c r="G88" s="141"/>
      <c r="H88" s="141"/>
      <c r="I88" s="142"/>
      <c r="J88" s="142"/>
      <c r="K88" s="143"/>
      <c r="L88" s="143"/>
      <c r="M88" s="56"/>
    </row>
    <row r="89" spans="1:13" s="10" customFormat="1" ht="12.75">
      <c r="A89" s="302"/>
      <c r="B89" s="137"/>
      <c r="C89" s="137"/>
      <c r="D89" s="137"/>
      <c r="E89" s="56"/>
      <c r="F89" s="137"/>
      <c r="G89" s="138"/>
      <c r="H89" s="138"/>
      <c r="I89" s="139"/>
      <c r="J89" s="139"/>
      <c r="K89" s="140"/>
      <c r="L89" s="140"/>
      <c r="M89" s="56"/>
    </row>
    <row r="90" spans="1:13" s="10" customFormat="1" ht="12.75">
      <c r="A90" s="302"/>
      <c r="B90" s="137"/>
      <c r="C90" s="137"/>
      <c r="D90" s="137"/>
      <c r="E90" s="56"/>
      <c r="F90" s="137"/>
      <c r="G90" s="138"/>
      <c r="H90" s="138"/>
      <c r="I90" s="139"/>
      <c r="J90" s="139"/>
      <c r="K90" s="140"/>
      <c r="L90" s="140"/>
      <c r="M90" s="56"/>
    </row>
    <row r="91" spans="1:13" s="10" customFormat="1" ht="12.75">
      <c r="A91" s="302"/>
      <c r="B91" s="137"/>
      <c r="C91" s="137"/>
      <c r="D91" s="137"/>
      <c r="E91" s="56"/>
      <c r="F91" s="137"/>
      <c r="G91" s="138"/>
      <c r="H91" s="138"/>
      <c r="I91" s="139"/>
      <c r="J91" s="139"/>
      <c r="K91" s="140"/>
      <c r="L91" s="140"/>
      <c r="M91" s="56"/>
    </row>
    <row r="92" spans="1:13" s="10" customFormat="1" ht="12.75">
      <c r="A92" s="302"/>
      <c r="B92" s="137"/>
      <c r="C92" s="137"/>
      <c r="D92" s="137"/>
      <c r="E92" s="56"/>
      <c r="F92" s="137"/>
      <c r="G92" s="138"/>
      <c r="H92" s="138"/>
      <c r="I92" s="139"/>
      <c r="J92" s="139"/>
      <c r="K92" s="140"/>
      <c r="L92" s="140"/>
      <c r="M92" s="56"/>
    </row>
    <row r="93" spans="1:13" s="10" customFormat="1" ht="12.75">
      <c r="A93" s="302"/>
      <c r="B93" s="137"/>
      <c r="C93" s="137"/>
      <c r="D93" s="137"/>
      <c r="E93" s="56"/>
      <c r="F93" s="137"/>
      <c r="G93" s="138"/>
      <c r="H93" s="138"/>
      <c r="I93" s="139"/>
      <c r="J93" s="139"/>
      <c r="K93" s="140"/>
      <c r="L93" s="140"/>
      <c r="M93" s="56"/>
    </row>
    <row r="94" spans="1:13" s="10" customFormat="1" ht="12.75">
      <c r="A94" s="302"/>
      <c r="B94" s="137"/>
      <c r="C94" s="137"/>
      <c r="D94" s="137"/>
      <c r="E94" s="56"/>
      <c r="F94" s="137"/>
      <c r="G94" s="138"/>
      <c r="H94" s="138"/>
      <c r="I94" s="139"/>
      <c r="J94" s="139"/>
      <c r="K94" s="140"/>
      <c r="L94" s="140"/>
      <c r="M94" s="56"/>
    </row>
    <row r="95" spans="1:13" s="10" customFormat="1" ht="12.75">
      <c r="A95" s="302"/>
      <c r="B95" s="137"/>
      <c r="C95" s="137"/>
      <c r="D95" s="137"/>
      <c r="E95" s="56"/>
      <c r="F95" s="137"/>
      <c r="G95" s="138"/>
      <c r="H95" s="138"/>
      <c r="I95" s="139"/>
      <c r="J95" s="139"/>
      <c r="K95" s="140"/>
      <c r="L95" s="140"/>
      <c r="M95" s="56"/>
    </row>
    <row r="96" spans="1:13" s="10" customFormat="1" ht="12.75">
      <c r="A96" s="302"/>
      <c r="B96" s="137"/>
      <c r="C96" s="137"/>
      <c r="D96" s="137"/>
      <c r="E96" s="56"/>
      <c r="F96" s="137"/>
      <c r="G96" s="138"/>
      <c r="H96" s="138"/>
      <c r="I96" s="139"/>
      <c r="J96" s="139"/>
      <c r="K96" s="140"/>
      <c r="L96" s="140"/>
      <c r="M96" s="56"/>
    </row>
    <row r="97" spans="1:13" s="10" customFormat="1" ht="12.75">
      <c r="A97" s="295"/>
      <c r="B97" s="58"/>
      <c r="C97" s="56"/>
      <c r="D97" s="56"/>
      <c r="E97" s="56"/>
      <c r="F97" s="56"/>
      <c r="G97" s="138"/>
      <c r="H97" s="138"/>
      <c r="I97" s="142"/>
      <c r="J97" s="142"/>
      <c r="K97" s="143"/>
      <c r="L97" s="143"/>
      <c r="M97" s="56"/>
    </row>
    <row r="98" spans="1:13" s="10" customFormat="1" ht="12.75">
      <c r="A98" s="302"/>
      <c r="B98" s="137"/>
      <c r="C98" s="137"/>
      <c r="D98" s="137"/>
      <c r="E98" s="56"/>
      <c r="F98" s="137"/>
      <c r="G98" s="138"/>
      <c r="H98" s="138"/>
      <c r="I98" s="139"/>
      <c r="J98" s="139"/>
      <c r="K98" s="140"/>
      <c r="L98" s="140"/>
      <c r="M98" s="56"/>
    </row>
    <row r="99" spans="1:13" s="10" customFormat="1" ht="12.75">
      <c r="A99" s="302"/>
      <c r="B99" s="137"/>
      <c r="C99" s="137"/>
      <c r="D99" s="137"/>
      <c r="E99" s="56"/>
      <c r="F99" s="137"/>
      <c r="G99" s="138"/>
      <c r="H99" s="138"/>
      <c r="I99" s="139"/>
      <c r="J99" s="139"/>
      <c r="K99" s="140"/>
      <c r="L99" s="140"/>
      <c r="M99" s="56"/>
    </row>
    <row r="100" spans="1:13" s="10" customFormat="1" ht="12.75">
      <c r="A100" s="302"/>
      <c r="B100" s="137"/>
      <c r="C100" s="137"/>
      <c r="D100" s="137"/>
      <c r="E100" s="56"/>
      <c r="F100" s="137"/>
      <c r="G100" s="138"/>
      <c r="H100" s="138"/>
      <c r="I100" s="139"/>
      <c r="J100" s="139"/>
      <c r="K100" s="140"/>
      <c r="L100" s="140"/>
      <c r="M100" s="56"/>
    </row>
    <row r="101" spans="1:13" s="10" customFormat="1" ht="12.75">
      <c r="A101" s="302"/>
      <c r="B101" s="137"/>
      <c r="C101" s="137"/>
      <c r="D101" s="137"/>
      <c r="E101" s="56"/>
      <c r="F101" s="137"/>
      <c r="G101" s="138"/>
      <c r="H101" s="138"/>
      <c r="I101" s="139"/>
      <c r="J101" s="139"/>
      <c r="K101" s="140"/>
      <c r="L101" s="140"/>
      <c r="M101" s="56"/>
    </row>
    <row r="102" spans="1:13" s="10" customFormat="1" ht="12.75">
      <c r="A102" s="302"/>
      <c r="B102" s="137"/>
      <c r="C102" s="137"/>
      <c r="D102" s="137"/>
      <c r="E102" s="56"/>
      <c r="F102" s="137"/>
      <c r="G102" s="138"/>
      <c r="H102" s="138"/>
      <c r="I102" s="139"/>
      <c r="J102" s="139"/>
      <c r="K102" s="140"/>
      <c r="L102" s="140"/>
      <c r="M102" s="56"/>
    </row>
    <row r="103" spans="1:13" s="10" customFormat="1" ht="12.75">
      <c r="A103" s="295"/>
      <c r="B103" s="58"/>
      <c r="C103" s="56"/>
      <c r="D103" s="56"/>
      <c r="E103" s="56"/>
      <c r="F103" s="56"/>
      <c r="G103" s="138"/>
      <c r="H103" s="138"/>
      <c r="I103" s="142"/>
      <c r="J103" s="142"/>
      <c r="K103" s="143"/>
      <c r="L103" s="143"/>
      <c r="M103" s="56"/>
    </row>
    <row r="104" spans="1:13" s="10" customFormat="1" ht="12.75">
      <c r="A104" s="302"/>
      <c r="B104" s="137"/>
      <c r="C104" s="56"/>
      <c r="D104" s="137"/>
      <c r="E104" s="56"/>
      <c r="F104" s="137"/>
      <c r="G104" s="138"/>
      <c r="H104" s="138"/>
      <c r="I104" s="139"/>
      <c r="J104" s="139"/>
      <c r="K104" s="140"/>
      <c r="L104" s="140"/>
      <c r="M104" s="56"/>
    </row>
    <row r="105" spans="1:13" s="10" customFormat="1" ht="12.75">
      <c r="A105" s="302"/>
      <c r="B105" s="137"/>
      <c r="C105" s="56"/>
      <c r="D105" s="137"/>
      <c r="E105" s="56"/>
      <c r="F105" s="137"/>
      <c r="G105" s="138"/>
      <c r="H105" s="138"/>
      <c r="I105" s="139"/>
      <c r="J105" s="139"/>
      <c r="K105" s="140"/>
      <c r="L105" s="140"/>
      <c r="M105" s="56"/>
    </row>
    <row r="106" spans="1:13" s="10" customFormat="1" ht="12.75">
      <c r="A106" s="302"/>
      <c r="B106" s="137"/>
      <c r="C106" s="56"/>
      <c r="D106" s="137"/>
      <c r="E106" s="56"/>
      <c r="F106" s="137"/>
      <c r="G106" s="138"/>
      <c r="H106" s="138"/>
      <c r="I106" s="139"/>
      <c r="J106" s="139"/>
      <c r="K106" s="140"/>
      <c r="L106" s="140"/>
      <c r="M106" s="56"/>
    </row>
    <row r="107" spans="1:13" s="10" customFormat="1" ht="12.75">
      <c r="A107" s="302"/>
      <c r="B107" s="137"/>
      <c r="C107" s="56"/>
      <c r="D107" s="137"/>
      <c r="E107" s="56"/>
      <c r="F107" s="137"/>
      <c r="G107" s="138"/>
      <c r="H107" s="138"/>
      <c r="I107" s="139"/>
      <c r="J107" s="139"/>
      <c r="K107" s="140"/>
      <c r="L107" s="140"/>
      <c r="M107" s="56"/>
    </row>
    <row r="108" spans="1:13" s="10" customFormat="1" ht="12.75">
      <c r="A108" s="302"/>
      <c r="B108" s="137"/>
      <c r="C108" s="56"/>
      <c r="D108" s="137"/>
      <c r="E108" s="56"/>
      <c r="F108" s="137"/>
      <c r="G108" s="138"/>
      <c r="H108" s="138"/>
      <c r="I108" s="139"/>
      <c r="J108" s="139"/>
      <c r="K108" s="140"/>
      <c r="L108" s="140"/>
      <c r="M108" s="56"/>
    </row>
    <row r="109" spans="1:13" s="10" customFormat="1" ht="12.75">
      <c r="A109" s="302"/>
      <c r="B109" s="137"/>
      <c r="C109" s="56"/>
      <c r="D109" s="137"/>
      <c r="E109" s="56"/>
      <c r="F109" s="137"/>
      <c r="G109" s="138"/>
      <c r="H109" s="138"/>
      <c r="I109" s="139"/>
      <c r="J109" s="139"/>
      <c r="K109" s="140"/>
      <c r="L109" s="140"/>
      <c r="M109" s="56"/>
    </row>
    <row r="110" spans="1:13" s="10" customFormat="1" ht="12.75">
      <c r="A110" s="302"/>
      <c r="B110" s="137"/>
      <c r="C110" s="56"/>
      <c r="D110" s="137"/>
      <c r="E110" s="56"/>
      <c r="F110" s="137"/>
      <c r="G110" s="138"/>
      <c r="H110" s="138"/>
      <c r="I110" s="139"/>
      <c r="J110" s="139"/>
      <c r="K110" s="140"/>
      <c r="L110" s="140"/>
      <c r="M110" s="56"/>
    </row>
    <row r="111" spans="1:13" s="10" customFormat="1" ht="12.75">
      <c r="A111" s="295"/>
      <c r="B111" s="58"/>
      <c r="C111" s="58"/>
      <c r="D111" s="56"/>
      <c r="E111" s="56"/>
      <c r="F111" s="56"/>
      <c r="G111" s="141"/>
      <c r="H111" s="141"/>
      <c r="I111" s="142"/>
      <c r="J111" s="142"/>
      <c r="K111" s="143"/>
      <c r="L111" s="143"/>
      <c r="M111" s="56"/>
    </row>
    <row r="112" spans="1:13" s="10" customFormat="1" ht="12.75">
      <c r="A112" s="305"/>
      <c r="B112" s="137"/>
      <c r="C112" s="56"/>
      <c r="D112" s="137"/>
      <c r="E112" s="56"/>
      <c r="F112" s="137"/>
      <c r="G112" s="138"/>
      <c r="H112" s="138"/>
      <c r="I112" s="139"/>
      <c r="J112" s="139"/>
      <c r="K112" s="140"/>
      <c r="L112" s="140"/>
      <c r="M112" s="56"/>
    </row>
    <row r="113" spans="1:13" s="10" customFormat="1" ht="12.75">
      <c r="A113" s="305"/>
      <c r="B113" s="137"/>
      <c r="C113" s="56"/>
      <c r="D113" s="137"/>
      <c r="E113" s="56"/>
      <c r="F113" s="137"/>
      <c r="G113" s="138"/>
      <c r="H113" s="138"/>
      <c r="I113" s="139"/>
      <c r="J113" s="139"/>
      <c r="K113" s="140"/>
      <c r="L113" s="140"/>
      <c r="M113" s="56"/>
    </row>
    <row r="114" spans="1:13" s="10" customFormat="1" ht="12.75">
      <c r="A114" s="305"/>
      <c r="B114" s="137"/>
      <c r="C114" s="56"/>
      <c r="D114" s="137"/>
      <c r="E114" s="56"/>
      <c r="F114" s="137"/>
      <c r="G114" s="138"/>
      <c r="H114" s="138"/>
      <c r="I114" s="139"/>
      <c r="J114" s="139"/>
      <c r="K114" s="140"/>
      <c r="L114" s="140"/>
      <c r="M114" s="56"/>
    </row>
    <row r="115" spans="1:13" s="10" customFormat="1" ht="12.75">
      <c r="A115" s="305"/>
      <c r="B115" s="137"/>
      <c r="C115" s="56"/>
      <c r="D115" s="137"/>
      <c r="E115" s="56"/>
      <c r="F115" s="137"/>
      <c r="G115" s="138"/>
      <c r="H115" s="138"/>
      <c r="I115" s="139"/>
      <c r="J115" s="139"/>
      <c r="K115" s="140"/>
      <c r="L115" s="140"/>
      <c r="M115" s="56"/>
    </row>
    <row r="116" spans="1:13" s="10" customFormat="1" ht="12.75">
      <c r="A116" s="305"/>
      <c r="B116" s="137"/>
      <c r="C116" s="56"/>
      <c r="D116" s="137"/>
      <c r="E116" s="56"/>
      <c r="F116" s="137"/>
      <c r="G116" s="138"/>
      <c r="H116" s="138"/>
      <c r="I116" s="139"/>
      <c r="J116" s="139"/>
      <c r="K116" s="140"/>
      <c r="L116" s="140"/>
      <c r="M116" s="56"/>
    </row>
    <row r="117" spans="1:13" s="10" customFormat="1" ht="12.75">
      <c r="A117" s="305"/>
      <c r="B117" s="137"/>
      <c r="C117" s="56"/>
      <c r="D117" s="137"/>
      <c r="E117" s="56"/>
      <c r="F117" s="137"/>
      <c r="G117" s="138"/>
      <c r="H117" s="138"/>
      <c r="I117" s="139"/>
      <c r="J117" s="139"/>
      <c r="K117" s="140"/>
      <c r="L117" s="140"/>
      <c r="M117" s="56"/>
    </row>
  </sheetData>
  <sheetProtection/>
  <printOptions gridLines="1"/>
  <pageMargins left="0.7874015748031497" right="0.7874015748031497" top="1.1811023622047245" bottom="0.7874015748031497" header="0.5118110236220472" footer="0.5118110236220472"/>
  <pageSetup fitToHeight="11" horizontalDpi="600" verticalDpi="600" orientation="landscape" paperSize="9" scale="90" r:id="rId1"/>
  <headerFooter alignWithMargins="0">
    <oddHeader>&amp;L&amp;"Times New Roman,Obyčejné"&amp;8Fakultní nemocnice Brno, Jihlavská 20, 625 00 Brno
Heliport  HEMS
SO 02 - Spojovací koridor
Stupeň: Prováděcí dokumentace
</oddHeader>
    <oddFooter>&amp;C&amp;"Times New Roman,Obyčejné"&amp;10Stránka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R105"/>
  <sheetViews>
    <sheetView view="pageLayout" workbookViewId="0" topLeftCell="A1">
      <selection activeCell="J10" sqref="J10"/>
    </sheetView>
  </sheetViews>
  <sheetFormatPr defaultColWidth="8.59765625" defaultRowHeight="12.75" customHeight="1"/>
  <cols>
    <col min="1" max="1" width="4.09765625" style="297" customWidth="1"/>
    <col min="2" max="2" width="9.09765625" style="135" customWidth="1"/>
    <col min="3" max="3" width="22.3984375" style="59" customWidth="1"/>
    <col min="4" max="4" width="7.09765625" style="59" customWidth="1"/>
    <col min="5" max="5" width="9.3984375" style="65" customWidth="1"/>
    <col min="6" max="6" width="4.09765625" style="37" customWidth="1"/>
    <col min="7" max="7" width="5.8984375" style="56" customWidth="1"/>
    <col min="8" max="8" width="5.296875" style="29" customWidth="1"/>
    <col min="9" max="10" width="7.69921875" style="29" customWidth="1"/>
    <col min="11" max="11" width="9.8984375" style="29" customWidth="1"/>
    <col min="12" max="12" width="10.09765625" style="29" customWidth="1"/>
    <col min="13" max="13" width="18" style="59" customWidth="1"/>
    <col min="14" max="14" width="14" style="59" customWidth="1"/>
    <col min="15" max="16384" width="8.59765625" style="59" customWidth="1"/>
  </cols>
  <sheetData>
    <row r="1" ht="12.75" customHeight="1">
      <c r="A1" s="293"/>
    </row>
    <row r="2" spans="1:13" ht="24.75" customHeight="1">
      <c r="A2" s="293"/>
      <c r="C2" s="56"/>
      <c r="D2" s="57" t="s">
        <v>158</v>
      </c>
      <c r="E2" s="58"/>
      <c r="F2" s="56"/>
      <c r="H2" s="59"/>
      <c r="M2" s="60"/>
    </row>
    <row r="3" ht="12.75" customHeight="1">
      <c r="A3" s="293"/>
    </row>
    <row r="4" spans="1:13" ht="30.75" customHeight="1">
      <c r="A4" s="293" t="s">
        <v>139</v>
      </c>
      <c r="B4" s="103" t="s">
        <v>143</v>
      </c>
      <c r="C4" s="70" t="s">
        <v>4</v>
      </c>
      <c r="D4" s="70"/>
      <c r="E4" s="70"/>
      <c r="F4" s="71"/>
      <c r="G4" s="335" t="s">
        <v>5</v>
      </c>
      <c r="H4" s="70" t="s">
        <v>0</v>
      </c>
      <c r="I4" s="308" t="s">
        <v>129</v>
      </c>
      <c r="J4" s="308" t="s">
        <v>130</v>
      </c>
      <c r="K4" s="308" t="s">
        <v>131</v>
      </c>
      <c r="L4" s="308" t="s">
        <v>132</v>
      </c>
      <c r="M4" s="74"/>
    </row>
    <row r="5" spans="2:13" ht="12.75" customHeight="1">
      <c r="B5" s="145"/>
      <c r="C5" s="70"/>
      <c r="D5" s="70"/>
      <c r="E5" s="70"/>
      <c r="F5" s="71"/>
      <c r="G5" s="335"/>
      <c r="H5" s="70"/>
      <c r="I5" s="73"/>
      <c r="J5" s="73"/>
      <c r="K5" s="73"/>
      <c r="L5" s="73"/>
      <c r="M5" s="74"/>
    </row>
    <row r="6" spans="2:13" ht="12.75" customHeight="1">
      <c r="B6" s="145"/>
      <c r="C6" s="70"/>
      <c r="D6" s="70"/>
      <c r="E6" s="70"/>
      <c r="F6" s="71"/>
      <c r="G6" s="335"/>
      <c r="H6" s="70"/>
      <c r="I6" s="73"/>
      <c r="J6" s="73"/>
      <c r="K6" s="73"/>
      <c r="L6" s="73"/>
      <c r="M6" s="74"/>
    </row>
    <row r="7" spans="1:13" ht="12.75" customHeight="1">
      <c r="A7" s="297">
        <v>2</v>
      </c>
      <c r="B7" s="331" t="s">
        <v>160</v>
      </c>
      <c r="C7" s="336" t="s">
        <v>161</v>
      </c>
      <c r="D7" s="336" t="s">
        <v>162</v>
      </c>
      <c r="E7" s="336" t="s">
        <v>163</v>
      </c>
      <c r="F7" s="338" t="s">
        <v>159</v>
      </c>
      <c r="G7" s="337">
        <v>7</v>
      </c>
      <c r="H7" s="336" t="s">
        <v>11</v>
      </c>
      <c r="J7" s="339">
        <v>158</v>
      </c>
      <c r="L7" s="73">
        <f>G7*J7</f>
        <v>1106</v>
      </c>
      <c r="M7" s="74"/>
    </row>
    <row r="8" spans="1:13" ht="12.75" customHeight="1">
      <c r="A8" s="297">
        <v>3</v>
      </c>
      <c r="B8" s="331" t="s">
        <v>164</v>
      </c>
      <c r="C8" s="336" t="s">
        <v>165</v>
      </c>
      <c r="D8" s="336" t="s">
        <v>162</v>
      </c>
      <c r="E8" s="336" t="s">
        <v>163</v>
      </c>
      <c r="F8" s="338" t="s">
        <v>159</v>
      </c>
      <c r="G8" s="337">
        <v>7</v>
      </c>
      <c r="H8" s="336" t="s">
        <v>11</v>
      </c>
      <c r="J8" s="339">
        <v>44.5</v>
      </c>
      <c r="L8" s="73">
        <f>G8*J8</f>
        <v>311.5</v>
      </c>
      <c r="M8" s="74"/>
    </row>
    <row r="9" spans="1:13" ht="12.75" customHeight="1">
      <c r="A9" s="297">
        <v>10</v>
      </c>
      <c r="B9" s="331" t="s">
        <v>166</v>
      </c>
      <c r="C9" s="336" t="s">
        <v>167</v>
      </c>
      <c r="D9" s="337"/>
      <c r="E9" s="336" t="s">
        <v>163</v>
      </c>
      <c r="F9" s="338" t="s">
        <v>159</v>
      </c>
      <c r="G9" s="340">
        <v>3</v>
      </c>
      <c r="H9" s="336" t="s">
        <v>14</v>
      </c>
      <c r="J9" s="339">
        <v>24</v>
      </c>
      <c r="L9" s="73">
        <f>G9*J9</f>
        <v>72</v>
      </c>
      <c r="M9" s="74"/>
    </row>
    <row r="10" spans="2:13" ht="12.75" customHeight="1">
      <c r="B10" s="59"/>
      <c r="C10" s="341"/>
      <c r="D10" s="341"/>
      <c r="E10" s="341"/>
      <c r="F10" s="342"/>
      <c r="G10" s="340"/>
      <c r="H10" s="341"/>
      <c r="I10" s="59"/>
      <c r="J10" s="343"/>
      <c r="K10" s="341"/>
      <c r="L10" s="73"/>
      <c r="M10" s="74"/>
    </row>
    <row r="11" spans="5:11" ht="12.75" customHeight="1">
      <c r="E11" s="59"/>
      <c r="F11" s="59"/>
      <c r="H11" s="59"/>
      <c r="I11" s="59"/>
      <c r="J11" s="59"/>
      <c r="K11" s="59"/>
    </row>
    <row r="12" spans="1:18" s="4" customFormat="1" ht="15.75" thickBot="1">
      <c r="A12" s="323"/>
      <c r="B12" s="324"/>
      <c r="C12" s="90" t="s">
        <v>168</v>
      </c>
      <c r="D12" s="41"/>
      <c r="E12" s="41"/>
      <c r="F12" s="41"/>
      <c r="G12" s="344"/>
      <c r="H12" s="41"/>
      <c r="I12" s="325"/>
      <c r="J12" s="325"/>
      <c r="K12" s="326"/>
      <c r="L12" s="326">
        <f>SUM(L7:L11)</f>
        <v>1489.5</v>
      </c>
      <c r="M12" s="69"/>
      <c r="O12" s="3"/>
      <c r="P12" s="67"/>
      <c r="Q12" s="22"/>
      <c r="R12" s="22"/>
    </row>
    <row r="13" spans="1:18" s="4" customFormat="1" ht="15">
      <c r="A13" s="294"/>
      <c r="B13" s="301"/>
      <c r="C13" s="3"/>
      <c r="D13" s="3"/>
      <c r="E13" s="3"/>
      <c r="F13" s="3"/>
      <c r="G13" s="56"/>
      <c r="H13" s="3"/>
      <c r="I13" s="8"/>
      <c r="J13" s="8"/>
      <c r="K13" s="29"/>
      <c r="L13" s="29"/>
      <c r="M13" s="66"/>
      <c r="O13" s="3"/>
      <c r="P13" s="67"/>
      <c r="Q13" s="22"/>
      <c r="R13" s="22"/>
    </row>
    <row r="14" spans="1:18" s="4" customFormat="1" ht="15">
      <c r="A14" s="294"/>
      <c r="B14" s="301"/>
      <c r="C14" s="3"/>
      <c r="D14" s="3"/>
      <c r="E14" s="3"/>
      <c r="F14" s="3"/>
      <c r="G14" s="56"/>
      <c r="H14" s="3"/>
      <c r="I14" s="8"/>
      <c r="J14" s="8"/>
      <c r="K14" s="29"/>
      <c r="L14" s="29"/>
      <c r="M14" s="66"/>
      <c r="O14" s="3"/>
      <c r="P14" s="67"/>
      <c r="Q14" s="22"/>
      <c r="R14" s="22"/>
    </row>
    <row r="18" spans="1:13" s="10" customFormat="1" ht="12.75">
      <c r="A18" s="302"/>
      <c r="B18" s="137"/>
      <c r="C18" s="137"/>
      <c r="D18" s="137"/>
      <c r="E18" s="56"/>
      <c r="F18" s="137"/>
      <c r="G18" s="138"/>
      <c r="H18" s="138"/>
      <c r="I18" s="139"/>
      <c r="J18" s="139"/>
      <c r="K18" s="140"/>
      <c r="L18" s="140"/>
      <c r="M18" s="56"/>
    </row>
    <row r="19" spans="1:13" s="10" customFormat="1" ht="12.75">
      <c r="A19" s="302"/>
      <c r="B19" s="137"/>
      <c r="C19" s="137"/>
      <c r="D19" s="137"/>
      <c r="E19" s="56"/>
      <c r="F19" s="137"/>
      <c r="G19" s="138"/>
      <c r="H19" s="138"/>
      <c r="I19" s="139"/>
      <c r="J19" s="139"/>
      <c r="K19" s="140"/>
      <c r="L19" s="140"/>
      <c r="M19" s="56"/>
    </row>
    <row r="20" spans="1:13" s="10" customFormat="1" ht="12.75">
      <c r="A20" s="302"/>
      <c r="B20" s="137"/>
      <c r="C20" s="137"/>
      <c r="D20" s="137"/>
      <c r="E20" s="56"/>
      <c r="F20" s="137"/>
      <c r="G20" s="138"/>
      <c r="H20" s="138"/>
      <c r="I20" s="139"/>
      <c r="J20" s="139"/>
      <c r="K20" s="140"/>
      <c r="L20" s="140"/>
      <c r="M20" s="56"/>
    </row>
    <row r="21" spans="1:13" s="10" customFormat="1" ht="12.75">
      <c r="A21" s="302"/>
      <c r="B21" s="137"/>
      <c r="C21" s="137"/>
      <c r="D21" s="137"/>
      <c r="E21" s="56"/>
      <c r="F21" s="137"/>
      <c r="G21" s="138"/>
      <c r="H21" s="138"/>
      <c r="I21" s="139"/>
      <c r="J21" s="139"/>
      <c r="K21" s="140"/>
      <c r="L21" s="140"/>
      <c r="M21" s="56"/>
    </row>
    <row r="22" spans="1:13" s="10" customFormat="1" ht="12.75">
      <c r="A22" s="303"/>
      <c r="B22" s="31"/>
      <c r="C22" s="31"/>
      <c r="E22" s="133"/>
      <c r="F22" s="47"/>
      <c r="G22" s="48"/>
      <c r="H22" s="48"/>
      <c r="I22" s="133"/>
      <c r="J22" s="283"/>
      <c r="K22" s="140"/>
      <c r="L22" s="140"/>
      <c r="M22" s="56"/>
    </row>
    <row r="23" spans="1:13" s="10" customFormat="1" ht="12.75">
      <c r="A23" s="298"/>
      <c r="B23" s="31"/>
      <c r="C23" s="31"/>
      <c r="G23" s="28"/>
      <c r="H23" s="28"/>
      <c r="I23" s="284"/>
      <c r="J23" s="285"/>
      <c r="K23" s="140"/>
      <c r="L23" s="140"/>
      <c r="M23" s="56"/>
    </row>
    <row r="24" spans="1:13" s="10" customFormat="1" ht="12.75">
      <c r="A24" s="303"/>
      <c r="B24" s="47"/>
      <c r="C24" s="47"/>
      <c r="D24" s="47"/>
      <c r="F24" s="47"/>
      <c r="G24" s="48"/>
      <c r="H24" s="48"/>
      <c r="I24" s="133"/>
      <c r="J24" s="283"/>
      <c r="K24" s="140"/>
      <c r="L24" s="140"/>
      <c r="M24" s="56"/>
    </row>
    <row r="25" spans="1:13" s="10" customFormat="1" ht="12.75">
      <c r="A25" s="303"/>
      <c r="B25" s="31"/>
      <c r="D25" s="31"/>
      <c r="H25" s="28"/>
      <c r="I25" s="28"/>
      <c r="J25" s="284"/>
      <c r="K25" s="285"/>
      <c r="L25" s="140"/>
      <c r="M25" s="56"/>
    </row>
    <row r="26" spans="1:13" s="10" customFormat="1" ht="12.75">
      <c r="A26" s="303"/>
      <c r="B26" s="286"/>
      <c r="C26" s="287"/>
      <c r="D26" s="288"/>
      <c r="E26" s="47"/>
      <c r="G26" s="47"/>
      <c r="H26" s="48"/>
      <c r="I26" s="48"/>
      <c r="J26" s="133"/>
      <c r="K26" s="283"/>
      <c r="L26" s="140"/>
      <c r="M26" s="56"/>
    </row>
    <row r="27" spans="1:13" s="10" customFormat="1" ht="12.75">
      <c r="A27" s="298"/>
      <c r="B27" s="286"/>
      <c r="C27" s="287"/>
      <c r="D27" s="288"/>
      <c r="E27" s="47"/>
      <c r="G27" s="47"/>
      <c r="H27" s="48"/>
      <c r="I27" s="48"/>
      <c r="J27" s="133"/>
      <c r="K27" s="283"/>
      <c r="L27" s="140"/>
      <c r="M27" s="56"/>
    </row>
    <row r="28" spans="1:13" s="10" customFormat="1" ht="12.75">
      <c r="A28" s="303"/>
      <c r="B28" s="286"/>
      <c r="C28" s="287"/>
      <c r="D28" s="288"/>
      <c r="E28" s="47"/>
      <c r="G28" s="47"/>
      <c r="H28" s="48"/>
      <c r="I28" s="48"/>
      <c r="J28" s="133"/>
      <c r="K28" s="283"/>
      <c r="L28" s="140"/>
      <c r="M28" s="56"/>
    </row>
    <row r="29" spans="1:13" s="10" customFormat="1" ht="12.75">
      <c r="A29" s="303"/>
      <c r="B29" s="286"/>
      <c r="C29" s="287"/>
      <c r="D29" s="288"/>
      <c r="E29" s="47"/>
      <c r="G29" s="47"/>
      <c r="H29" s="48"/>
      <c r="I29" s="48"/>
      <c r="J29" s="133"/>
      <c r="K29" s="283"/>
      <c r="L29" s="140"/>
      <c r="M29" s="56"/>
    </row>
    <row r="30" spans="1:13" s="10" customFormat="1" ht="12.75">
      <c r="A30" s="303"/>
      <c r="B30" s="47"/>
      <c r="C30" s="47"/>
      <c r="D30" s="47"/>
      <c r="E30" s="47"/>
      <c r="G30" s="47"/>
      <c r="H30" s="48"/>
      <c r="I30" s="48"/>
      <c r="J30" s="133"/>
      <c r="K30" s="283"/>
      <c r="L30" s="140"/>
      <c r="M30" s="56"/>
    </row>
    <row r="31" spans="1:13" s="10" customFormat="1" ht="12.75">
      <c r="A31" s="303"/>
      <c r="B31" s="286"/>
      <c r="C31" s="287"/>
      <c r="D31" s="288"/>
      <c r="E31" s="47"/>
      <c r="G31" s="47"/>
      <c r="H31" s="48"/>
      <c r="I31" s="48"/>
      <c r="J31" s="133"/>
      <c r="K31" s="283"/>
      <c r="L31" s="140"/>
      <c r="M31" s="56"/>
    </row>
    <row r="32" spans="1:13" s="10" customFormat="1" ht="12.75">
      <c r="A32" s="298"/>
      <c r="B32" s="286"/>
      <c r="C32" s="287"/>
      <c r="D32" s="288"/>
      <c r="E32" s="47"/>
      <c r="G32" s="47"/>
      <c r="H32" s="48"/>
      <c r="I32" s="48"/>
      <c r="J32" s="133"/>
      <c r="K32" s="283"/>
      <c r="L32" s="140"/>
      <c r="M32" s="56"/>
    </row>
    <row r="33" spans="1:13" s="10" customFormat="1" ht="12.75">
      <c r="A33" s="303"/>
      <c r="B33" s="286"/>
      <c r="C33" s="287"/>
      <c r="D33" s="288"/>
      <c r="E33" s="47"/>
      <c r="G33" s="47"/>
      <c r="H33" s="48"/>
      <c r="I33" s="48"/>
      <c r="J33" s="133"/>
      <c r="K33" s="283"/>
      <c r="L33" s="140"/>
      <c r="M33" s="56"/>
    </row>
    <row r="34" spans="1:13" s="10" customFormat="1" ht="12.75">
      <c r="A34" s="303"/>
      <c r="B34" s="286"/>
      <c r="C34" s="287"/>
      <c r="D34" s="288"/>
      <c r="E34" s="47"/>
      <c r="G34" s="47"/>
      <c r="H34" s="48"/>
      <c r="I34" s="48"/>
      <c r="J34" s="133"/>
      <c r="K34" s="283"/>
      <c r="L34" s="140"/>
      <c r="M34" s="56"/>
    </row>
    <row r="35" spans="1:13" s="10" customFormat="1" ht="12.75">
      <c r="A35" s="303"/>
      <c r="B35" s="47"/>
      <c r="C35" s="47"/>
      <c r="D35" s="47"/>
      <c r="F35" s="47"/>
      <c r="G35" s="48"/>
      <c r="H35" s="48"/>
      <c r="I35" s="133"/>
      <c r="J35" s="283"/>
      <c r="K35" s="140"/>
      <c r="L35" s="140"/>
      <c r="M35" s="56"/>
    </row>
    <row r="36" spans="1:13" s="10" customFormat="1" ht="12.75">
      <c r="A36" s="303"/>
      <c r="B36" s="47"/>
      <c r="C36" s="47"/>
      <c r="D36" s="47"/>
      <c r="F36" s="47"/>
      <c r="G36" s="48"/>
      <c r="H36" s="48"/>
      <c r="I36" s="133"/>
      <c r="J36" s="283"/>
      <c r="K36" s="140"/>
      <c r="L36" s="140"/>
      <c r="M36" s="56"/>
    </row>
    <row r="37" spans="1:13" s="10" customFormat="1" ht="12.75">
      <c r="A37" s="303"/>
      <c r="B37" s="47"/>
      <c r="C37" s="47"/>
      <c r="D37" s="47"/>
      <c r="F37" s="47"/>
      <c r="G37" s="48"/>
      <c r="H37" s="48"/>
      <c r="I37" s="133"/>
      <c r="J37" s="283"/>
      <c r="K37" s="140"/>
      <c r="L37" s="140"/>
      <c r="M37" s="56"/>
    </row>
    <row r="38" spans="1:13" s="10" customFormat="1" ht="12.75">
      <c r="A38" s="303"/>
      <c r="B38" s="47"/>
      <c r="C38" s="47"/>
      <c r="D38" s="47"/>
      <c r="F38" s="47"/>
      <c r="G38" s="48"/>
      <c r="H38" s="48"/>
      <c r="I38" s="133"/>
      <c r="J38" s="283"/>
      <c r="K38" s="140"/>
      <c r="L38" s="140"/>
      <c r="M38" s="56"/>
    </row>
    <row r="39" spans="1:13" s="10" customFormat="1" ht="12.75">
      <c r="A39" s="303"/>
      <c r="B39" s="47"/>
      <c r="C39" s="47"/>
      <c r="D39" s="47"/>
      <c r="F39" s="47"/>
      <c r="G39" s="48"/>
      <c r="H39" s="48"/>
      <c r="I39" s="133"/>
      <c r="J39" s="283"/>
      <c r="K39" s="140"/>
      <c r="L39" s="140"/>
      <c r="M39" s="56"/>
    </row>
    <row r="40" spans="1:13" s="10" customFormat="1" ht="12.75">
      <c r="A40" s="303"/>
      <c r="B40" s="47"/>
      <c r="C40" s="47"/>
      <c r="D40" s="47"/>
      <c r="F40" s="47"/>
      <c r="G40" s="48"/>
      <c r="H40" s="48"/>
      <c r="I40" s="133"/>
      <c r="J40" s="283"/>
      <c r="K40" s="140"/>
      <c r="L40" s="140"/>
      <c r="M40" s="56"/>
    </row>
    <row r="41" spans="1:13" s="10" customFormat="1" ht="12.75">
      <c r="A41" s="298"/>
      <c r="B41" s="31"/>
      <c r="G41" s="48"/>
      <c r="H41" s="48"/>
      <c r="I41" s="284"/>
      <c r="J41" s="285"/>
      <c r="K41" s="140"/>
      <c r="L41" s="140"/>
      <c r="M41" s="56"/>
    </row>
    <row r="42" spans="1:13" s="10" customFormat="1" ht="12.75">
      <c r="A42" s="303"/>
      <c r="B42" s="47"/>
      <c r="C42" s="47"/>
      <c r="D42" s="47"/>
      <c r="F42" s="47"/>
      <c r="G42" s="48"/>
      <c r="H42" s="48"/>
      <c r="I42" s="133"/>
      <c r="J42" s="283"/>
      <c r="K42" s="140"/>
      <c r="L42" s="140"/>
      <c r="M42" s="56"/>
    </row>
    <row r="43" spans="1:13" s="10" customFormat="1" ht="12.75">
      <c r="A43" s="303"/>
      <c r="B43" s="47"/>
      <c r="C43" s="47"/>
      <c r="D43" s="47"/>
      <c r="F43" s="47"/>
      <c r="G43" s="48"/>
      <c r="H43" s="48"/>
      <c r="I43" s="133"/>
      <c r="J43" s="283"/>
      <c r="K43" s="140"/>
      <c r="L43" s="140"/>
      <c r="M43" s="56"/>
    </row>
    <row r="44" spans="1:13" s="10" customFormat="1" ht="12.75">
      <c r="A44" s="303"/>
      <c r="B44" s="47"/>
      <c r="C44" s="47"/>
      <c r="D44" s="47"/>
      <c r="F44" s="47"/>
      <c r="G44" s="48"/>
      <c r="H44" s="48"/>
      <c r="I44" s="133"/>
      <c r="J44" s="283"/>
      <c r="K44" s="140"/>
      <c r="L44" s="140"/>
      <c r="M44" s="56"/>
    </row>
    <row r="45" spans="1:13" s="10" customFormat="1" ht="12.75">
      <c r="A45" s="303"/>
      <c r="B45" s="47"/>
      <c r="C45" s="47"/>
      <c r="D45" s="47"/>
      <c r="F45" s="47"/>
      <c r="G45" s="48"/>
      <c r="H45" s="48"/>
      <c r="I45" s="133"/>
      <c r="J45" s="283"/>
      <c r="K45" s="140"/>
      <c r="L45" s="140"/>
      <c r="M45" s="56"/>
    </row>
    <row r="46" spans="1:13" s="10" customFormat="1" ht="12.75">
      <c r="A46" s="303"/>
      <c r="B46" s="47"/>
      <c r="C46" s="47"/>
      <c r="D46" s="47"/>
      <c r="F46" s="47"/>
      <c r="G46" s="48"/>
      <c r="H46" s="48"/>
      <c r="I46" s="133"/>
      <c r="J46" s="283"/>
      <c r="K46" s="143"/>
      <c r="L46" s="143"/>
      <c r="M46" s="56"/>
    </row>
    <row r="47" spans="1:13" s="10" customFormat="1" ht="12.75">
      <c r="A47" s="298"/>
      <c r="B47" s="31"/>
      <c r="G47" s="48"/>
      <c r="H47" s="48"/>
      <c r="I47" s="284"/>
      <c r="J47" s="285"/>
      <c r="K47" s="140"/>
      <c r="L47" s="140"/>
      <c r="M47" s="56"/>
    </row>
    <row r="48" spans="1:13" s="10" customFormat="1" ht="12.75">
      <c r="A48" s="303"/>
      <c r="B48" s="47"/>
      <c r="D48" s="47"/>
      <c r="F48" s="47"/>
      <c r="G48" s="48"/>
      <c r="H48" s="48"/>
      <c r="I48" s="133"/>
      <c r="J48" s="283"/>
      <c r="K48" s="140"/>
      <c r="L48" s="140"/>
      <c r="M48" s="56"/>
    </row>
    <row r="49" spans="1:13" s="10" customFormat="1" ht="12.75">
      <c r="A49" s="303"/>
      <c r="B49" s="47"/>
      <c r="D49" s="47"/>
      <c r="F49" s="47"/>
      <c r="G49" s="48"/>
      <c r="H49" s="48"/>
      <c r="I49" s="133"/>
      <c r="J49" s="283"/>
      <c r="K49" s="140"/>
      <c r="L49" s="140"/>
      <c r="M49" s="56"/>
    </row>
    <row r="50" spans="1:13" s="10" customFormat="1" ht="12.75">
      <c r="A50" s="303"/>
      <c r="B50" s="47"/>
      <c r="D50" s="47"/>
      <c r="F50" s="47"/>
      <c r="G50" s="48"/>
      <c r="H50" s="48"/>
      <c r="I50" s="133"/>
      <c r="J50" s="283"/>
      <c r="K50" s="140"/>
      <c r="L50" s="140"/>
      <c r="M50" s="56"/>
    </row>
    <row r="51" spans="1:13" s="10" customFormat="1" ht="12.75">
      <c r="A51" s="303"/>
      <c r="B51" s="47"/>
      <c r="D51" s="47"/>
      <c r="F51" s="47"/>
      <c r="G51" s="48"/>
      <c r="H51" s="48"/>
      <c r="I51" s="133"/>
      <c r="J51" s="283"/>
      <c r="K51" s="140"/>
      <c r="L51" s="140"/>
      <c r="M51" s="56"/>
    </row>
    <row r="52" spans="1:13" s="10" customFormat="1" ht="12.75">
      <c r="A52" s="303"/>
      <c r="B52" s="47"/>
      <c r="D52" s="47"/>
      <c r="F52" s="47"/>
      <c r="G52" s="48"/>
      <c r="H52" s="48"/>
      <c r="I52" s="133"/>
      <c r="J52" s="283"/>
      <c r="K52" s="140"/>
      <c r="L52" s="140"/>
      <c r="M52" s="56"/>
    </row>
    <row r="53" spans="1:13" s="10" customFormat="1" ht="12.75">
      <c r="A53" s="303"/>
      <c r="B53" s="47"/>
      <c r="D53" s="47"/>
      <c r="F53" s="47"/>
      <c r="G53" s="48"/>
      <c r="H53" s="48"/>
      <c r="I53" s="133"/>
      <c r="J53" s="283"/>
      <c r="K53" s="140"/>
      <c r="L53" s="140"/>
      <c r="M53" s="56"/>
    </row>
    <row r="54" spans="1:13" s="10" customFormat="1" ht="12.75">
      <c r="A54" s="303"/>
      <c r="B54" s="47"/>
      <c r="D54" s="47"/>
      <c r="F54" s="47"/>
      <c r="G54" s="48"/>
      <c r="H54" s="48"/>
      <c r="I54" s="133"/>
      <c r="J54" s="283"/>
      <c r="K54" s="143"/>
      <c r="L54" s="143"/>
      <c r="M54" s="56"/>
    </row>
    <row r="55" spans="1:13" s="10" customFormat="1" ht="12.75">
      <c r="A55" s="298"/>
      <c r="B55" s="31"/>
      <c r="C55" s="31"/>
      <c r="G55" s="28"/>
      <c r="H55" s="28"/>
      <c r="I55" s="284"/>
      <c r="J55" s="285"/>
      <c r="K55" s="140"/>
      <c r="L55" s="140"/>
      <c r="M55" s="56"/>
    </row>
    <row r="56" spans="1:13" s="10" customFormat="1" ht="12.75">
      <c r="A56" s="304"/>
      <c r="B56" s="47"/>
      <c r="D56" s="47"/>
      <c r="F56" s="47"/>
      <c r="G56" s="48"/>
      <c r="H56" s="48"/>
      <c r="I56" s="133"/>
      <c r="J56" s="283"/>
      <c r="K56" s="140"/>
      <c r="L56" s="140"/>
      <c r="M56" s="56"/>
    </row>
    <row r="57" spans="1:13" s="10" customFormat="1" ht="12.75">
      <c r="A57" s="304"/>
      <c r="B57" s="47"/>
      <c r="D57" s="47"/>
      <c r="F57" s="47"/>
      <c r="G57" s="48"/>
      <c r="H57" s="48"/>
      <c r="I57" s="133"/>
      <c r="J57" s="283"/>
      <c r="K57" s="140"/>
      <c r="L57" s="140"/>
      <c r="M57" s="56"/>
    </row>
    <row r="58" spans="1:13" s="10" customFormat="1" ht="12.75">
      <c r="A58" s="304"/>
      <c r="B58" s="47"/>
      <c r="D58" s="47"/>
      <c r="F58" s="47"/>
      <c r="G58" s="48"/>
      <c r="H58" s="48"/>
      <c r="I58" s="133"/>
      <c r="J58" s="283"/>
      <c r="K58" s="140"/>
      <c r="L58" s="140"/>
      <c r="M58" s="56"/>
    </row>
    <row r="59" spans="1:13" s="10" customFormat="1" ht="12.75">
      <c r="A59" s="304"/>
      <c r="B59" s="47"/>
      <c r="D59" s="47"/>
      <c r="F59" s="47"/>
      <c r="G59" s="48"/>
      <c r="H59" s="48"/>
      <c r="I59" s="133"/>
      <c r="J59" s="283"/>
      <c r="K59" s="140"/>
      <c r="L59" s="140"/>
      <c r="M59" s="56"/>
    </row>
    <row r="60" spans="1:13" s="10" customFormat="1" ht="12.75">
      <c r="A60" s="304"/>
      <c r="B60" s="47"/>
      <c r="D60" s="47"/>
      <c r="F60" s="47"/>
      <c r="G60" s="48"/>
      <c r="H60" s="48"/>
      <c r="I60" s="133"/>
      <c r="J60" s="283"/>
      <c r="K60" s="140"/>
      <c r="L60" s="140"/>
      <c r="M60" s="56"/>
    </row>
    <row r="61" spans="1:13" s="10" customFormat="1" ht="12.75">
      <c r="A61" s="304"/>
      <c r="B61" s="47"/>
      <c r="D61" s="47"/>
      <c r="F61" s="47"/>
      <c r="G61" s="48"/>
      <c r="H61" s="48"/>
      <c r="I61" s="133"/>
      <c r="J61" s="283"/>
      <c r="K61" s="140"/>
      <c r="L61" s="140"/>
      <c r="M61" s="56"/>
    </row>
    <row r="62" spans="1:13" s="10" customFormat="1" ht="12.75">
      <c r="A62" s="295"/>
      <c r="B62" s="58"/>
      <c r="C62" s="58"/>
      <c r="D62" s="56"/>
      <c r="E62" s="56"/>
      <c r="F62" s="56"/>
      <c r="G62" s="141"/>
      <c r="H62" s="141"/>
      <c r="I62" s="142"/>
      <c r="J62" s="142"/>
      <c r="K62" s="143"/>
      <c r="L62" s="143"/>
      <c r="M62" s="56"/>
    </row>
    <row r="63" spans="1:13" s="10" customFormat="1" ht="12.75">
      <c r="A63" s="305"/>
      <c r="B63" s="144"/>
      <c r="C63" s="137"/>
      <c r="D63" s="137"/>
      <c r="E63" s="56"/>
      <c r="F63" s="137"/>
      <c r="G63" s="138"/>
      <c r="H63" s="138"/>
      <c r="I63" s="139"/>
      <c r="J63" s="139"/>
      <c r="K63" s="140"/>
      <c r="L63" s="140"/>
      <c r="M63" s="56"/>
    </row>
    <row r="64" spans="1:13" s="10" customFormat="1" ht="12.75">
      <c r="A64" s="305"/>
      <c r="B64" s="144"/>
      <c r="C64" s="137"/>
      <c r="D64" s="137"/>
      <c r="E64" s="56"/>
      <c r="F64" s="137"/>
      <c r="G64" s="138"/>
      <c r="H64" s="138"/>
      <c r="I64" s="139"/>
      <c r="J64" s="139"/>
      <c r="K64" s="140"/>
      <c r="L64" s="140"/>
      <c r="M64" s="56"/>
    </row>
    <row r="65" spans="1:13" s="10" customFormat="1" ht="12.75">
      <c r="A65" s="295"/>
      <c r="B65" s="58"/>
      <c r="C65" s="58"/>
      <c r="D65" s="56"/>
      <c r="E65" s="56"/>
      <c r="F65" s="56"/>
      <c r="G65" s="141"/>
      <c r="H65" s="141"/>
      <c r="I65" s="142"/>
      <c r="J65" s="142"/>
      <c r="K65" s="143"/>
      <c r="L65" s="143"/>
      <c r="M65" s="56"/>
    </row>
    <row r="66" spans="1:13" s="10" customFormat="1" ht="12.75">
      <c r="A66" s="295"/>
      <c r="B66" s="58"/>
      <c r="C66" s="58"/>
      <c r="D66" s="56"/>
      <c r="E66" s="56"/>
      <c r="F66" s="56"/>
      <c r="G66" s="141"/>
      <c r="H66" s="141"/>
      <c r="I66" s="142"/>
      <c r="J66" s="142"/>
      <c r="K66" s="143"/>
      <c r="L66" s="143"/>
      <c r="M66" s="56"/>
    </row>
    <row r="68" spans="1:13" s="10" customFormat="1" ht="12.75">
      <c r="A68" s="302"/>
      <c r="B68" s="137"/>
      <c r="C68" s="137"/>
      <c r="D68" s="137"/>
      <c r="E68" s="56"/>
      <c r="F68" s="137"/>
      <c r="G68" s="138"/>
      <c r="H68" s="138"/>
      <c r="I68" s="139"/>
      <c r="J68" s="139"/>
      <c r="K68" s="140"/>
      <c r="L68" s="140"/>
      <c r="M68" s="56"/>
    </row>
    <row r="69" spans="1:13" s="10" customFormat="1" ht="12.75">
      <c r="A69" s="302"/>
      <c r="B69" s="137"/>
      <c r="C69" s="137"/>
      <c r="D69" s="137"/>
      <c r="E69" s="56"/>
      <c r="F69" s="137"/>
      <c r="G69" s="138"/>
      <c r="H69" s="138"/>
      <c r="I69" s="139"/>
      <c r="J69" s="139"/>
      <c r="K69" s="140"/>
      <c r="L69" s="140"/>
      <c r="M69" s="56"/>
    </row>
    <row r="70" spans="1:13" s="10" customFormat="1" ht="12.75">
      <c r="A70" s="302"/>
      <c r="B70" s="137"/>
      <c r="C70" s="137"/>
      <c r="D70" s="137"/>
      <c r="E70" s="56"/>
      <c r="F70" s="137"/>
      <c r="G70" s="138"/>
      <c r="H70" s="138"/>
      <c r="I70" s="139"/>
      <c r="J70" s="139"/>
      <c r="K70" s="140"/>
      <c r="L70" s="140"/>
      <c r="M70" s="56"/>
    </row>
    <row r="71" spans="1:13" s="10" customFormat="1" ht="12.75">
      <c r="A71" s="295"/>
      <c r="B71" s="58"/>
      <c r="C71" s="56"/>
      <c r="D71" s="56"/>
      <c r="E71" s="56"/>
      <c r="F71" s="56"/>
      <c r="G71" s="141"/>
      <c r="H71" s="141"/>
      <c r="I71" s="142"/>
      <c r="J71" s="142"/>
      <c r="K71" s="143"/>
      <c r="L71" s="143"/>
      <c r="M71" s="56"/>
    </row>
    <row r="72" spans="1:13" s="10" customFormat="1" ht="12.75">
      <c r="A72" s="302"/>
      <c r="B72" s="137"/>
      <c r="C72" s="137"/>
      <c r="D72" s="137"/>
      <c r="E72" s="56"/>
      <c r="F72" s="137"/>
      <c r="G72" s="138"/>
      <c r="H72" s="138"/>
      <c r="I72" s="139"/>
      <c r="J72" s="139"/>
      <c r="K72" s="140"/>
      <c r="L72" s="140"/>
      <c r="M72" s="56"/>
    </row>
    <row r="73" spans="1:13" s="10" customFormat="1" ht="12.75">
      <c r="A73" s="302"/>
      <c r="B73" s="137"/>
      <c r="C73" s="137"/>
      <c r="D73" s="137"/>
      <c r="E73" s="56"/>
      <c r="F73" s="137"/>
      <c r="G73" s="138"/>
      <c r="H73" s="138"/>
      <c r="I73" s="139"/>
      <c r="J73" s="139"/>
      <c r="K73" s="140"/>
      <c r="L73" s="140"/>
      <c r="M73" s="56"/>
    </row>
    <row r="74" spans="1:13" s="10" customFormat="1" ht="12.75">
      <c r="A74" s="302"/>
      <c r="B74" s="137"/>
      <c r="C74" s="137"/>
      <c r="D74" s="137"/>
      <c r="E74" s="56"/>
      <c r="F74" s="137"/>
      <c r="G74" s="138"/>
      <c r="H74" s="138"/>
      <c r="I74" s="139"/>
      <c r="J74" s="139"/>
      <c r="K74" s="140"/>
      <c r="L74" s="140"/>
      <c r="M74" s="56"/>
    </row>
    <row r="75" spans="1:13" s="10" customFormat="1" ht="12.75">
      <c r="A75" s="302"/>
      <c r="B75" s="137"/>
      <c r="C75" s="137"/>
      <c r="D75" s="137"/>
      <c r="E75" s="56"/>
      <c r="F75" s="137"/>
      <c r="G75" s="138"/>
      <c r="H75" s="138"/>
      <c r="I75" s="139"/>
      <c r="J75" s="139"/>
      <c r="K75" s="140"/>
      <c r="L75" s="140"/>
      <c r="M75" s="56"/>
    </row>
    <row r="76" spans="1:13" s="10" customFormat="1" ht="12.75">
      <c r="A76" s="295"/>
      <c r="B76" s="58"/>
      <c r="C76" s="56"/>
      <c r="D76" s="56"/>
      <c r="E76" s="56"/>
      <c r="F76" s="56"/>
      <c r="G76" s="141"/>
      <c r="H76" s="141"/>
      <c r="I76" s="142"/>
      <c r="J76" s="142"/>
      <c r="K76" s="143"/>
      <c r="L76" s="143"/>
      <c r="M76" s="56"/>
    </row>
    <row r="77" spans="1:13" s="10" customFormat="1" ht="12.75">
      <c r="A77" s="302"/>
      <c r="B77" s="137"/>
      <c r="C77" s="137"/>
      <c r="D77" s="137"/>
      <c r="E77" s="56"/>
      <c r="F77" s="137"/>
      <c r="G77" s="138"/>
      <c r="H77" s="138"/>
      <c r="I77" s="139"/>
      <c r="J77" s="139"/>
      <c r="K77" s="140"/>
      <c r="L77" s="140"/>
      <c r="M77" s="56"/>
    </row>
    <row r="78" spans="1:13" s="10" customFormat="1" ht="12.75">
      <c r="A78" s="302"/>
      <c r="B78" s="137"/>
      <c r="C78" s="137"/>
      <c r="D78" s="137"/>
      <c r="E78" s="56"/>
      <c r="F78" s="137"/>
      <c r="G78" s="138"/>
      <c r="H78" s="138"/>
      <c r="I78" s="139"/>
      <c r="J78" s="139"/>
      <c r="K78" s="140"/>
      <c r="L78" s="140"/>
      <c r="M78" s="56"/>
    </row>
    <row r="79" spans="1:13" s="10" customFormat="1" ht="12.75">
      <c r="A79" s="302"/>
      <c r="B79" s="137"/>
      <c r="C79" s="137"/>
      <c r="D79" s="137"/>
      <c r="E79" s="56"/>
      <c r="F79" s="137"/>
      <c r="G79" s="138"/>
      <c r="H79" s="138"/>
      <c r="I79" s="139"/>
      <c r="J79" s="139"/>
      <c r="K79" s="140"/>
      <c r="L79" s="140"/>
      <c r="M79" s="56"/>
    </row>
    <row r="80" spans="1:13" s="10" customFormat="1" ht="12.75">
      <c r="A80" s="302"/>
      <c r="B80" s="137"/>
      <c r="C80" s="137"/>
      <c r="D80" s="137"/>
      <c r="E80" s="56"/>
      <c r="F80" s="137"/>
      <c r="G80" s="138"/>
      <c r="H80" s="138"/>
      <c r="I80" s="139"/>
      <c r="J80" s="139"/>
      <c r="K80" s="140"/>
      <c r="L80" s="140"/>
      <c r="M80" s="56"/>
    </row>
    <row r="81" spans="1:13" s="10" customFormat="1" ht="12.75">
      <c r="A81" s="302"/>
      <c r="B81" s="137"/>
      <c r="C81" s="137"/>
      <c r="D81" s="137"/>
      <c r="E81" s="56"/>
      <c r="F81" s="137"/>
      <c r="G81" s="138"/>
      <c r="H81" s="138"/>
      <c r="I81" s="139"/>
      <c r="J81" s="139"/>
      <c r="K81" s="140"/>
      <c r="L81" s="140"/>
      <c r="M81" s="56"/>
    </row>
    <row r="82" spans="1:13" s="10" customFormat="1" ht="12.75">
      <c r="A82" s="302"/>
      <c r="B82" s="137"/>
      <c r="C82" s="137"/>
      <c r="D82" s="137"/>
      <c r="E82" s="56"/>
      <c r="F82" s="137"/>
      <c r="G82" s="138"/>
      <c r="H82" s="138"/>
      <c r="I82" s="139"/>
      <c r="J82" s="139"/>
      <c r="K82" s="140"/>
      <c r="L82" s="140"/>
      <c r="M82" s="56"/>
    </row>
    <row r="83" spans="1:13" s="10" customFormat="1" ht="12.75">
      <c r="A83" s="302"/>
      <c r="B83" s="137"/>
      <c r="C83" s="137"/>
      <c r="D83" s="137"/>
      <c r="E83" s="56"/>
      <c r="F83" s="137"/>
      <c r="G83" s="138"/>
      <c r="H83" s="138"/>
      <c r="I83" s="139"/>
      <c r="J83" s="139"/>
      <c r="K83" s="140"/>
      <c r="L83" s="140"/>
      <c r="M83" s="56"/>
    </row>
    <row r="84" spans="1:13" s="10" customFormat="1" ht="12.75">
      <c r="A84" s="302"/>
      <c r="B84" s="137"/>
      <c r="C84" s="137"/>
      <c r="D84" s="137"/>
      <c r="E84" s="56"/>
      <c r="F84" s="137"/>
      <c r="G84" s="138"/>
      <c r="H84" s="138"/>
      <c r="I84" s="139"/>
      <c r="J84" s="139"/>
      <c r="K84" s="140"/>
      <c r="L84" s="140"/>
      <c r="M84" s="56"/>
    </row>
    <row r="85" spans="1:13" s="10" customFormat="1" ht="12.75">
      <c r="A85" s="295"/>
      <c r="B85" s="58"/>
      <c r="C85" s="56"/>
      <c r="D85" s="56"/>
      <c r="E85" s="56"/>
      <c r="F85" s="56"/>
      <c r="G85" s="138"/>
      <c r="H85" s="138"/>
      <c r="I85" s="142"/>
      <c r="J85" s="142"/>
      <c r="K85" s="143"/>
      <c r="L85" s="143"/>
      <c r="M85" s="56"/>
    </row>
    <row r="86" spans="1:13" s="10" customFormat="1" ht="12.75">
      <c r="A86" s="302"/>
      <c r="B86" s="137"/>
      <c r="C86" s="137"/>
      <c r="D86" s="137"/>
      <c r="E86" s="56"/>
      <c r="F86" s="137"/>
      <c r="G86" s="138"/>
      <c r="H86" s="138"/>
      <c r="I86" s="139"/>
      <c r="J86" s="139"/>
      <c r="K86" s="140"/>
      <c r="L86" s="140"/>
      <c r="M86" s="56"/>
    </row>
    <row r="87" spans="1:13" s="10" customFormat="1" ht="12.75">
      <c r="A87" s="302"/>
      <c r="B87" s="137"/>
      <c r="C87" s="137"/>
      <c r="D87" s="137"/>
      <c r="E87" s="56"/>
      <c r="F87" s="137"/>
      <c r="G87" s="138"/>
      <c r="H87" s="138"/>
      <c r="I87" s="139"/>
      <c r="J87" s="139"/>
      <c r="K87" s="140"/>
      <c r="L87" s="140"/>
      <c r="M87" s="56"/>
    </row>
    <row r="88" spans="1:13" s="10" customFormat="1" ht="12.75">
      <c r="A88" s="302"/>
      <c r="B88" s="137"/>
      <c r="C88" s="137"/>
      <c r="D88" s="137"/>
      <c r="E88" s="56"/>
      <c r="F88" s="137"/>
      <c r="G88" s="138"/>
      <c r="H88" s="138"/>
      <c r="I88" s="139"/>
      <c r="J88" s="139"/>
      <c r="K88" s="140"/>
      <c r="L88" s="140"/>
      <c r="M88" s="56"/>
    </row>
    <row r="89" spans="1:13" s="10" customFormat="1" ht="12.75">
      <c r="A89" s="302"/>
      <c r="B89" s="137"/>
      <c r="C89" s="137"/>
      <c r="D89" s="137"/>
      <c r="E89" s="56"/>
      <c r="F89" s="137"/>
      <c r="G89" s="138"/>
      <c r="H89" s="138"/>
      <c r="I89" s="139"/>
      <c r="J89" s="139"/>
      <c r="K89" s="140"/>
      <c r="L89" s="140"/>
      <c r="M89" s="56"/>
    </row>
    <row r="90" spans="1:13" s="10" customFormat="1" ht="12.75">
      <c r="A90" s="302"/>
      <c r="B90" s="137"/>
      <c r="C90" s="137"/>
      <c r="D90" s="137"/>
      <c r="E90" s="56"/>
      <c r="F90" s="137"/>
      <c r="G90" s="138"/>
      <c r="H90" s="138"/>
      <c r="I90" s="139"/>
      <c r="J90" s="139"/>
      <c r="K90" s="140"/>
      <c r="L90" s="140"/>
      <c r="M90" s="56"/>
    </row>
    <row r="91" spans="1:13" s="10" customFormat="1" ht="12.75">
      <c r="A91" s="295"/>
      <c r="B91" s="58"/>
      <c r="C91" s="56"/>
      <c r="D91" s="56"/>
      <c r="E91" s="56"/>
      <c r="F91" s="56"/>
      <c r="G91" s="138"/>
      <c r="H91" s="138"/>
      <c r="I91" s="142"/>
      <c r="J91" s="142"/>
      <c r="K91" s="143"/>
      <c r="L91" s="143"/>
      <c r="M91" s="56"/>
    </row>
    <row r="92" spans="1:13" s="10" customFormat="1" ht="12.75">
      <c r="A92" s="302"/>
      <c r="B92" s="137"/>
      <c r="C92" s="56"/>
      <c r="D92" s="137"/>
      <c r="E92" s="56"/>
      <c r="F92" s="137"/>
      <c r="G92" s="138"/>
      <c r="H92" s="138"/>
      <c r="I92" s="139"/>
      <c r="J92" s="139"/>
      <c r="K92" s="140"/>
      <c r="L92" s="140"/>
      <c r="M92" s="56"/>
    </row>
    <row r="93" spans="1:13" s="10" customFormat="1" ht="12.75">
      <c r="A93" s="302"/>
      <c r="B93" s="137"/>
      <c r="C93" s="56"/>
      <c r="D93" s="137"/>
      <c r="E93" s="56"/>
      <c r="F93" s="137"/>
      <c r="G93" s="138"/>
      <c r="H93" s="138"/>
      <c r="I93" s="139"/>
      <c r="J93" s="139"/>
      <c r="K93" s="140"/>
      <c r="L93" s="140"/>
      <c r="M93" s="56"/>
    </row>
    <row r="94" spans="1:13" s="10" customFormat="1" ht="12.75">
      <c r="A94" s="302"/>
      <c r="B94" s="137"/>
      <c r="C94" s="56"/>
      <c r="D94" s="137"/>
      <c r="E94" s="56"/>
      <c r="F94" s="137"/>
      <c r="G94" s="138"/>
      <c r="H94" s="138"/>
      <c r="I94" s="139"/>
      <c r="J94" s="139"/>
      <c r="K94" s="140"/>
      <c r="L94" s="140"/>
      <c r="M94" s="56"/>
    </row>
    <row r="95" spans="1:13" s="10" customFormat="1" ht="12.75">
      <c r="A95" s="302"/>
      <c r="B95" s="137"/>
      <c r="C95" s="56"/>
      <c r="D95" s="137"/>
      <c r="E95" s="56"/>
      <c r="F95" s="137"/>
      <c r="G95" s="138"/>
      <c r="H95" s="138"/>
      <c r="I95" s="139"/>
      <c r="J95" s="139"/>
      <c r="K95" s="140"/>
      <c r="L95" s="140"/>
      <c r="M95" s="56"/>
    </row>
    <row r="96" spans="1:13" s="10" customFormat="1" ht="12.75">
      <c r="A96" s="302"/>
      <c r="B96" s="137"/>
      <c r="C96" s="56"/>
      <c r="D96" s="137"/>
      <c r="E96" s="56"/>
      <c r="F96" s="137"/>
      <c r="G96" s="138"/>
      <c r="H96" s="138"/>
      <c r="I96" s="139"/>
      <c r="J96" s="139"/>
      <c r="K96" s="140"/>
      <c r="L96" s="140"/>
      <c r="M96" s="56"/>
    </row>
    <row r="97" spans="1:13" s="10" customFormat="1" ht="12.75">
      <c r="A97" s="302"/>
      <c r="B97" s="137"/>
      <c r="C97" s="56"/>
      <c r="D97" s="137"/>
      <c r="E97" s="56"/>
      <c r="F97" s="137"/>
      <c r="G97" s="138"/>
      <c r="H97" s="138"/>
      <c r="I97" s="139"/>
      <c r="J97" s="139"/>
      <c r="K97" s="140"/>
      <c r="L97" s="140"/>
      <c r="M97" s="56"/>
    </row>
    <row r="98" spans="1:13" s="10" customFormat="1" ht="12.75">
      <c r="A98" s="302"/>
      <c r="B98" s="137"/>
      <c r="C98" s="56"/>
      <c r="D98" s="137"/>
      <c r="E98" s="56"/>
      <c r="F98" s="137"/>
      <c r="G98" s="138"/>
      <c r="H98" s="138"/>
      <c r="I98" s="139"/>
      <c r="J98" s="139"/>
      <c r="K98" s="140"/>
      <c r="L98" s="140"/>
      <c r="M98" s="56"/>
    </row>
    <row r="99" spans="1:13" s="10" customFormat="1" ht="12.75">
      <c r="A99" s="295"/>
      <c r="B99" s="58"/>
      <c r="C99" s="58"/>
      <c r="D99" s="56"/>
      <c r="E99" s="56"/>
      <c r="F99" s="56"/>
      <c r="G99" s="141"/>
      <c r="H99" s="141"/>
      <c r="I99" s="142"/>
      <c r="J99" s="142"/>
      <c r="K99" s="143"/>
      <c r="L99" s="143"/>
      <c r="M99" s="56"/>
    </row>
    <row r="100" spans="1:13" s="10" customFormat="1" ht="12.75">
      <c r="A100" s="305"/>
      <c r="B100" s="137"/>
      <c r="C100" s="56"/>
      <c r="D100" s="137"/>
      <c r="E100" s="56"/>
      <c r="F100" s="137"/>
      <c r="G100" s="138"/>
      <c r="H100" s="138"/>
      <c r="I100" s="139"/>
      <c r="J100" s="139"/>
      <c r="K100" s="140"/>
      <c r="L100" s="140"/>
      <c r="M100" s="56"/>
    </row>
    <row r="101" spans="1:13" s="10" customFormat="1" ht="12.75">
      <c r="A101" s="305"/>
      <c r="B101" s="137"/>
      <c r="C101" s="56"/>
      <c r="D101" s="137"/>
      <c r="E101" s="56"/>
      <c r="F101" s="137"/>
      <c r="G101" s="138"/>
      <c r="H101" s="138"/>
      <c r="I101" s="139"/>
      <c r="J101" s="139"/>
      <c r="K101" s="140"/>
      <c r="L101" s="140"/>
      <c r="M101" s="56"/>
    </row>
    <row r="102" spans="1:13" s="10" customFormat="1" ht="12.75">
      <c r="A102" s="305"/>
      <c r="B102" s="137"/>
      <c r="C102" s="56"/>
      <c r="D102" s="137"/>
      <c r="E102" s="56"/>
      <c r="F102" s="137"/>
      <c r="G102" s="138"/>
      <c r="H102" s="138"/>
      <c r="I102" s="139"/>
      <c r="J102" s="139"/>
      <c r="K102" s="140"/>
      <c r="L102" s="140"/>
      <c r="M102" s="56"/>
    </row>
    <row r="103" spans="1:13" s="10" customFormat="1" ht="12.75">
      <c r="A103" s="305"/>
      <c r="B103" s="137"/>
      <c r="C103" s="56"/>
      <c r="D103" s="137"/>
      <c r="E103" s="56"/>
      <c r="F103" s="137"/>
      <c r="G103" s="138"/>
      <c r="H103" s="138"/>
      <c r="I103" s="139"/>
      <c r="J103" s="139"/>
      <c r="K103" s="140"/>
      <c r="L103" s="140"/>
      <c r="M103" s="56"/>
    </row>
    <row r="104" spans="1:13" s="10" customFormat="1" ht="12.75">
      <c r="A104" s="305"/>
      <c r="B104" s="137"/>
      <c r="C104" s="56"/>
      <c r="D104" s="137"/>
      <c r="E104" s="56"/>
      <c r="F104" s="137"/>
      <c r="G104" s="138"/>
      <c r="H104" s="138"/>
      <c r="I104" s="139"/>
      <c r="J104" s="139"/>
      <c r="K104" s="140"/>
      <c r="L104" s="140"/>
      <c r="M104" s="56"/>
    </row>
    <row r="105" spans="1:13" s="10" customFormat="1" ht="12.75">
      <c r="A105" s="305"/>
      <c r="B105" s="137"/>
      <c r="C105" s="56"/>
      <c r="D105" s="137"/>
      <c r="E105" s="56"/>
      <c r="F105" s="137"/>
      <c r="G105" s="138"/>
      <c r="H105" s="138"/>
      <c r="I105" s="139"/>
      <c r="J105" s="139"/>
      <c r="K105" s="140"/>
      <c r="L105" s="140"/>
      <c r="M105" s="56"/>
    </row>
  </sheetData>
  <sheetProtection/>
  <printOptions gridLines="1"/>
  <pageMargins left="0.7874015748031497" right="0.7874015748031497" top="1.1811023622047245" bottom="0.7874015748031497" header="0.5118110236220472" footer="0.5118110236220472"/>
  <pageSetup fitToHeight="11" horizontalDpi="600" verticalDpi="600" orientation="landscape" paperSize="9" scale="90" r:id="rId1"/>
  <headerFooter alignWithMargins="0">
    <oddHeader>&amp;L&amp;"Times New Roman,Obyčejné"&amp;8Fakultní nemocnice Brno, Jihlavská 20, 625 00 Brno
Heliport  HEMS
SO 02 - Spojovací koridor
Stupeň: Prováděcí dokumentace
</oddHeader>
    <oddFooter>&amp;C&amp;"Times New Roman,Obyčejné"&amp;10Stránka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Dědková Ivana</dc:creator>
  <cp:keywords/>
  <dc:description/>
  <cp:lastModifiedBy>Ing. Martin Neuschl</cp:lastModifiedBy>
  <cp:lastPrinted>2012-11-05T08:39:51Z</cp:lastPrinted>
  <dcterms:created xsi:type="dcterms:W3CDTF">2000-07-13T10:26:49Z</dcterms:created>
  <dcterms:modified xsi:type="dcterms:W3CDTF">2014-11-10T08:49:51Z</dcterms:modified>
  <cp:category/>
  <cp:version/>
  <cp:contentType/>
  <cp:contentStatus/>
</cp:coreProperties>
</file>