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<sst xmlns="http://schemas.openxmlformats.org/spreadsheetml/2006/main" count="442" uniqueCount="212">
  <si>
    <t>KRYCÍ LIST ROZPOČTU</t>
  </si>
  <si>
    <t>Název stavby</t>
  </si>
  <si>
    <t>FN Brno – heliport HEMS</t>
  </si>
  <si>
    <t>JKSO</t>
  </si>
  <si>
    <t xml:space="preserve"> </t>
  </si>
  <si>
    <t>Kód stavby</t>
  </si>
  <si>
    <t>1304</t>
  </si>
  <si>
    <t>Název objektu</t>
  </si>
  <si>
    <t>IO 09 - Sadové úpravy</t>
  </si>
  <si>
    <t>EČO</t>
  </si>
  <si>
    <t>Kód objektu</t>
  </si>
  <si>
    <t>G09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</si>
  <si>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</si>
  <si>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</si>
  <si>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</si>
  <si>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</si>
  <si>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</si>
  <si>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</si>
  <si>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</si>
  <si>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</si>
  <si>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FN Brno</t>
  </si>
  <si>
    <t>Projektant</t>
  </si>
  <si>
    <t>LT Projekt, a.s.</t>
  </si>
  <si>
    <t>Zhotovitel</t>
  </si>
  <si>
    <t>Rozpočet číslo</t>
  </si>
  <si>
    <t>Zpracoval</t>
  </si>
  <si>
    <t>Dne</t>
  </si>
  <si>
    <t>Bc. Pavlína Hlavačková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</si>
  <si>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</si>
  <si>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</si>
  <si>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</si>
  <si>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</si>
  <si>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</si>
  <si>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</si>
  <si>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</si>
  <si>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</si>
  <si>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</si>
  <si>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</si>
  <si>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</si>
  <si>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</si>
  <si>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</si>
  <si>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</si>
  <si>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</si>
  <si>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</si>
  <si>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</si>
  <si>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</si>
  <si>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</si>
  <si>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</si>
  <si>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</si>
  <si>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</si>
  <si>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</si>
  <si>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</si>
  <si>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</si>
  <si>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</si>
  <si>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</si>
  <si>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</si>
  <si>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</si>
  <si>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</si>
  <si>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</si>
  <si>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</si>
  <si>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</si>
  <si>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</si>
  <si>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</si>
  <si>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</si>
  <si>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</si>
  <si>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</si>
  <si>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</si>
  <si>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</si>
  <si>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</si>
  <si>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</si>
  <si>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</si>
  <si>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</si>
  <si>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</si>
  <si>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</si>
  <si>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</si>
  <si>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</si>
  <si>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</si>
  <si>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</si>
  <si>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</si>
  <si>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</si>
  <si>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</si>
  <si>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</si>
  <si>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</si>
  <si>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</si>
  <si>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</si>
  <si>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</si>
  <si>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</si>
  <si>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</si>
  <si>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</si>
  <si>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</si>
  <si>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</si>
  <si>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</si>
  <si>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</si>
  <si>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</si>
  <si>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</si>
  <si>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</si>
  <si>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</si>
  <si>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</si>
  <si>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</si>
  <si>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</si>
  <si>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</si>
  <si>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</si>
  <si>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</si>
  <si>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</si>
  <si>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</si>
  <si>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</si>
  <si>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</si>
  <si>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</si>
  <si>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</si>
  <si>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</si>
  <si>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</si>
  <si>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</si>
  <si>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122201402</t>
  </si>
  <si>
    <t>Vykopávky v zemníku na suchu v hornině tř. 3 objem do 1000 m3</t>
  </si>
  <si>
    <t>m3</t>
  </si>
  <si>
    <t>2</t>
  </si>
  <si>
    <t>162301101</t>
  </si>
  <si>
    <t>Vodorovné přemístění do 500 m výkopku/sypaniny z horniny tř. 1 až 4</t>
  </si>
  <si>
    <t>pl_travnik*0,2</t>
  </si>
  <si>
    <t>-1</t>
  </si>
  <si>
    <t>3</t>
  </si>
  <si>
    <t>231</t>
  </si>
  <si>
    <t>180402111</t>
  </si>
  <si>
    <t>Založení parkového trávníku výsevem v rovině a ve svahu do 1:5</t>
  </si>
  <si>
    <t>m2</t>
  </si>
  <si>
    <t>pl_travnik</t>
  </si>
  <si>
    <t>4</t>
  </si>
  <si>
    <t>M</t>
  </si>
  <si>
    <t>MAT</t>
  </si>
  <si>
    <t>005724100</t>
  </si>
  <si>
    <t>osivo směs travní parková rekreační</t>
  </si>
  <si>
    <t>kg</t>
  </si>
  <si>
    <t>5</t>
  </si>
  <si>
    <t>181301113</t>
  </si>
  <si>
    <t>Rozprostření ornice tl vrstvy do 200 mm pl přes 500 m2 v rovině nebo ve svahu do 1:5</t>
  </si>
  <si>
    <t>6</t>
  </si>
  <si>
    <t>183101321</t>
  </si>
  <si>
    <t>Jamky pro výsadbu s výměnou 100 % půdy horniny tř 1 až 4 objem do 1 m3 v rovině a svahu do 1:5</t>
  </si>
  <si>
    <t>kus</t>
  </si>
  <si>
    <t>strom</t>
  </si>
  <si>
    <t>7</t>
  </si>
  <si>
    <t>103715000</t>
  </si>
  <si>
    <t>substrát zahradnický B VL</t>
  </si>
  <si>
    <t>8</t>
  </si>
  <si>
    <t>183403111</t>
  </si>
  <si>
    <t>Obdělání půdy nakopáním na hloubku do 0,1 m v rovině a svahu do 1:5</t>
  </si>
  <si>
    <t>9</t>
  </si>
  <si>
    <t>183403153</t>
  </si>
  <si>
    <t>Obdělání půdy hrabáním v rovině a svahu do 1:5</t>
  </si>
  <si>
    <t>10</t>
  </si>
  <si>
    <t>183403161</t>
  </si>
  <si>
    <t>Obdělání půdy válením v rovině a svahu do 1:5</t>
  </si>
  <si>
    <t>pl_travnik*2</t>
  </si>
  <si>
    <t>11</t>
  </si>
  <si>
    <t>184102114</t>
  </si>
  <si>
    <t>Výsadba dřeviny s balem D do 0,5 m do jamky se zalitím v rovině a svahu do 1:5</t>
  </si>
  <si>
    <t>12</t>
  </si>
  <si>
    <t>R_200245</t>
  </si>
  <si>
    <t>Acer campestre ´Elegant´ obvod kmene 12-14 s balem</t>
  </si>
  <si>
    <t>13</t>
  </si>
  <si>
    <t>184202123</t>
  </si>
  <si>
    <t>Ukotvení kmene dřevin kůly D do 0,1 m a délky do 3 m</t>
  </si>
  <si>
    <t>14</t>
  </si>
  <si>
    <t>R-1001</t>
  </si>
  <si>
    <t>Kůl frézovaný s fazetou na špici,  průměr 6 cm, délka 250 cm</t>
  </si>
  <si>
    <t>strom*3</t>
  </si>
  <si>
    <t>15</t>
  </si>
  <si>
    <t>R-1002</t>
  </si>
  <si>
    <t>Příčka z půlené frézované kulatiny prům. 8 cm, délka 60 cm</t>
  </si>
  <si>
    <t>ks</t>
  </si>
  <si>
    <t>16</t>
  </si>
  <si>
    <t>R-1003</t>
  </si>
  <si>
    <t>Úvazek bavlněný šířka 3 cm</t>
  </si>
  <si>
    <t>m</t>
  </si>
  <si>
    <t>strom*2</t>
  </si>
  <si>
    <t>17</t>
  </si>
  <si>
    <t>232</t>
  </si>
  <si>
    <t>184813112R</t>
  </si>
  <si>
    <t>Zhotovení obalu kmene ovázáním rákosem</t>
  </si>
  <si>
    <t>18</t>
  </si>
  <si>
    <t>R-1008</t>
  </si>
  <si>
    <t>Obal stromu - rákosová rohož š. 1,4 m</t>
  </si>
  <si>
    <t>strom*0,4</t>
  </si>
  <si>
    <t>19</t>
  </si>
  <si>
    <t>184921093</t>
  </si>
  <si>
    <t>Mulčování rostlin tl mulče do 0,1 m v rovině a svahu do 1:5</t>
  </si>
  <si>
    <t>20</t>
  </si>
  <si>
    <t>103911000</t>
  </si>
  <si>
    <t>kůra mulčovací VL</t>
  </si>
  <si>
    <t>21</t>
  </si>
  <si>
    <t>185802114</t>
  </si>
  <si>
    <t>Hnojení půdy umělým hnojivem k jednotlivým rostlinám v rovině a svahu do 1:5</t>
  </si>
  <si>
    <t>t</t>
  </si>
  <si>
    <t>22</t>
  </si>
  <si>
    <t>R-1006</t>
  </si>
  <si>
    <t>Půdní kondidionér vícesložkový, např. TerraCottem</t>
  </si>
  <si>
    <t>strom*1</t>
  </si>
  <si>
    <t>23</t>
  </si>
  <si>
    <t>185851121</t>
  </si>
  <si>
    <t>Dovoz vody pro zálivku rostlin za vzdálenost do 1000 m</t>
  </si>
  <si>
    <t>pl_travnik*0,01</t>
  </si>
  <si>
    <t>strom*0,05</t>
  </si>
  <si>
    <t>24</t>
  </si>
  <si>
    <t>185851129</t>
  </si>
  <si>
    <t>Příplatek k dovozu vody pro zálivku rostlin do 1000 m ZKD 1000 m</t>
  </si>
  <si>
    <t>Ostatní konstrukce a práce</t>
  </si>
  <si>
    <t>99</t>
  </si>
  <si>
    <t>Přesun hmot</t>
  </si>
  <si>
    <t>25</t>
  </si>
  <si>
    <t>998231311</t>
  </si>
  <si>
    <t>Přesun hmot pro sadovnické a krajinářské úpravy vodorovně do 5000 m</t>
  </si>
  <si>
    <t>1840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</si>
</sst>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164" fontId="3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64" fontId="3" fillId="0" borderId="25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164" fontId="3" fillId="0" borderId="26" xfId="0" applyNumberFormat="1" applyFont="1" applyBorder="1" applyAlignment="1" applyProtection="1">
      <alignment horizontal="righ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 locked="0"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left" vertical="center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left" vertical="center"/>
      <protection locked="0"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33" borderId="0" xfId="0" applyNumberFormat="1" applyFont="1" applyFill="1" applyAlignment="1" applyProtection="1">
      <alignment horizontal="right" vertical="center"/>
      <protection locked="0"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top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R47" sqref="R47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207" t="s">
        <v>2</v>
      </c>
      <c r="F5" s="207"/>
      <c r="G5" s="207"/>
      <c r="H5" s="207"/>
      <c r="I5" s="207"/>
      <c r="J5" s="207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2.7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208" t="s">
        <v>8</v>
      </c>
      <c r="F7" s="208"/>
      <c r="G7" s="208"/>
      <c r="H7" s="208"/>
      <c r="I7" s="208"/>
      <c r="J7" s="208"/>
      <c r="K7" s="13"/>
      <c r="L7" s="13"/>
      <c r="M7" s="13"/>
      <c r="N7" s="13"/>
      <c r="O7" s="13" t="s">
        <v>9</v>
      </c>
      <c r="P7" s="22"/>
      <c r="Q7" s="23"/>
      <c r="R7" s="24"/>
      <c r="S7" s="17"/>
    </row>
    <row r="8" spans="1:19" ht="12.7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209" t="s">
        <v>4</v>
      </c>
      <c r="F9" s="209"/>
      <c r="G9" s="209"/>
      <c r="H9" s="209"/>
      <c r="I9" s="209"/>
      <c r="J9" s="209"/>
      <c r="K9" s="13"/>
      <c r="L9" s="13"/>
      <c r="M9" s="13"/>
      <c r="N9" s="13"/>
      <c r="O9" s="13" t="s">
        <v>13</v>
      </c>
      <c r="P9" s="210"/>
      <c r="Q9" s="210"/>
      <c r="R9" s="210"/>
      <c r="S9" s="17"/>
    </row>
    <row r="10" spans="1:19" ht="12.75" customHeight="1" hidden="1">
      <c r="A10" s="12"/>
      <c r="B10" s="13" t="s">
        <v>14</v>
      </c>
      <c r="C10" s="13"/>
      <c r="D10" s="13"/>
      <c r="E10" s="25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2.75" customHeight="1" hidden="1">
      <c r="A11" s="12"/>
      <c r="B11" s="13" t="s">
        <v>15</v>
      </c>
      <c r="C11" s="13"/>
      <c r="D11" s="13"/>
      <c r="E11" s="25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2.75" customHeight="1" hidden="1">
      <c r="A12" s="12"/>
      <c r="B12" s="13" t="s">
        <v>16</v>
      </c>
      <c r="C12" s="13"/>
      <c r="D12" s="13"/>
      <c r="E12" s="25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2.75" customHeight="1" hidden="1">
      <c r="A13" s="12"/>
      <c r="B13" s="13"/>
      <c r="C13" s="13"/>
      <c r="D13" s="13"/>
      <c r="E13" s="25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2.75" customHeight="1" hidden="1">
      <c r="A14" s="12"/>
      <c r="B14" s="13"/>
      <c r="C14" s="13"/>
      <c r="D14" s="13"/>
      <c r="E14" s="25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2.75" customHeight="1" hidden="1">
      <c r="A15" s="12"/>
      <c r="B15" s="13"/>
      <c r="C15" s="13"/>
      <c r="D15" s="13"/>
      <c r="E15" s="25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2.75" customHeight="1" hidden="1">
      <c r="A16" s="12"/>
      <c r="B16" s="13"/>
      <c r="C16" s="13"/>
      <c r="D16" s="13"/>
      <c r="E16" s="25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2.75" customHeight="1" hidden="1">
      <c r="A17" s="12"/>
      <c r="B17" s="13"/>
      <c r="C17" s="13"/>
      <c r="D17" s="13"/>
      <c r="E17" s="25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2.75" customHeight="1" hidden="1">
      <c r="A18" s="12"/>
      <c r="B18" s="13"/>
      <c r="C18" s="13"/>
      <c r="D18" s="13"/>
      <c r="E18" s="25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2.75" customHeight="1" hidden="1">
      <c r="A19" s="12"/>
      <c r="B19" s="13"/>
      <c r="C19" s="13"/>
      <c r="D19" s="13"/>
      <c r="E19" s="25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2.75" customHeight="1" hidden="1">
      <c r="A20" s="12"/>
      <c r="B20" s="13"/>
      <c r="C20" s="13"/>
      <c r="D20" s="13"/>
      <c r="E20" s="25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2.75" customHeight="1" hidden="1">
      <c r="A21" s="12"/>
      <c r="B21" s="13"/>
      <c r="C21" s="13"/>
      <c r="D21" s="13"/>
      <c r="E21" s="25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2.75" customHeight="1" hidden="1">
      <c r="A22" s="12"/>
      <c r="B22" s="13"/>
      <c r="C22" s="13"/>
      <c r="D22" s="13"/>
      <c r="E22" s="25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2.75" customHeight="1" hidden="1">
      <c r="A23" s="12"/>
      <c r="B23" s="13"/>
      <c r="C23" s="13"/>
      <c r="D23" s="13"/>
      <c r="E23" s="25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2.75" customHeight="1" hidden="1">
      <c r="A24" s="12"/>
      <c r="B24" s="13"/>
      <c r="C24" s="13"/>
      <c r="D24" s="13"/>
      <c r="E24" s="26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17</v>
      </c>
      <c r="P25" s="13" t="s">
        <v>18</v>
      </c>
      <c r="Q25" s="13"/>
      <c r="R25" s="13"/>
      <c r="S25" s="17"/>
    </row>
    <row r="26" spans="1:19" ht="17.25" customHeight="1">
      <c r="A26" s="12"/>
      <c r="B26" s="13" t="s">
        <v>19</v>
      </c>
      <c r="C26" s="13"/>
      <c r="D26" s="13"/>
      <c r="E26" s="14" t="s">
        <v>20</v>
      </c>
      <c r="F26" s="27"/>
      <c r="G26" s="27"/>
      <c r="H26" s="27"/>
      <c r="I26" s="27"/>
      <c r="J26" s="16"/>
      <c r="K26" s="13"/>
      <c r="L26" s="13"/>
      <c r="M26" s="13"/>
      <c r="N26" s="13"/>
      <c r="O26" s="28"/>
      <c r="P26" s="29"/>
      <c r="Q26" s="30"/>
      <c r="R26" s="31"/>
      <c r="S26" s="17"/>
    </row>
    <row r="27" spans="1:19" ht="17.25" customHeight="1">
      <c r="A27" s="12"/>
      <c r="B27" s="13" t="s">
        <v>21</v>
      </c>
      <c r="C27" s="13"/>
      <c r="D27" s="13"/>
      <c r="E27" s="22" t="s">
        <v>22</v>
      </c>
      <c r="F27" s="32"/>
      <c r="G27" s="32"/>
      <c r="H27" s="32"/>
      <c r="I27" s="32"/>
      <c r="J27" s="24"/>
      <c r="K27" s="13"/>
      <c r="L27" s="13"/>
      <c r="M27" s="13"/>
      <c r="N27" s="13"/>
      <c r="O27" s="28"/>
      <c r="P27" s="29"/>
      <c r="Q27" s="30"/>
      <c r="R27" s="31"/>
      <c r="S27" s="17"/>
    </row>
    <row r="28" spans="1:19" ht="17.25" customHeight="1">
      <c r="A28" s="12"/>
      <c r="B28" s="13" t="s">
        <v>23</v>
      </c>
      <c r="C28" s="13"/>
      <c r="D28" s="13"/>
      <c r="E28" s="22" t="s">
        <v>4</v>
      </c>
      <c r="F28" s="32"/>
      <c r="G28" s="32"/>
      <c r="H28" s="32"/>
      <c r="I28" s="32"/>
      <c r="J28" s="24"/>
      <c r="K28" s="13"/>
      <c r="L28" s="13"/>
      <c r="M28" s="13"/>
      <c r="N28" s="13"/>
      <c r="O28" s="28"/>
      <c r="P28" s="29"/>
      <c r="Q28" s="30"/>
      <c r="R28" s="31"/>
      <c r="S28" s="17"/>
    </row>
    <row r="29" spans="1:19" ht="17.25" customHeight="1">
      <c r="A29" s="12"/>
      <c r="B29" s="13"/>
      <c r="C29" s="13"/>
      <c r="D29" s="13"/>
      <c r="E29" s="33"/>
      <c r="F29" s="34"/>
      <c r="G29" s="34"/>
      <c r="H29" s="34"/>
      <c r="I29" s="34"/>
      <c r="J29" s="35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6" t="s">
        <v>24</v>
      </c>
      <c r="F30" s="13"/>
      <c r="G30" s="13" t="s">
        <v>25</v>
      </c>
      <c r="H30" s="13"/>
      <c r="I30" s="13"/>
      <c r="J30" s="13"/>
      <c r="K30" s="13"/>
      <c r="L30" s="13"/>
      <c r="M30" s="13"/>
      <c r="N30" s="13"/>
      <c r="O30" s="36" t="s">
        <v>26</v>
      </c>
      <c r="P30" s="21"/>
      <c r="Q30" s="21"/>
      <c r="R30" s="37"/>
      <c r="S30" s="17"/>
    </row>
    <row r="31" spans="1:19" ht="17.25" customHeight="1">
      <c r="A31" s="12"/>
      <c r="B31" s="13"/>
      <c r="C31" s="13"/>
      <c r="D31" s="13"/>
      <c r="E31" s="28"/>
      <c r="F31" s="32"/>
      <c r="G31" s="29" t="s">
        <v>27</v>
      </c>
      <c r="H31" s="38"/>
      <c r="I31" s="39"/>
      <c r="J31" s="13"/>
      <c r="K31" s="13"/>
      <c r="L31" s="13"/>
      <c r="M31" s="13"/>
      <c r="N31" s="13"/>
      <c r="O31" s="40"/>
      <c r="P31" s="21"/>
      <c r="Q31" s="21"/>
      <c r="R31" s="41"/>
      <c r="S31" s="17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72"/>
      <c r="D38" s="73" t="s">
        <v>44</v>
      </c>
      <c r="E38" s="74">
        <f>SUMIF(Rozpocet!O5:O61,8,Rozpocet!I5:I61)</f>
        <v>39502.75</v>
      </c>
      <c r="F38" s="75"/>
      <c r="G38" s="70">
        <v>8</v>
      </c>
      <c r="H38" s="76" t="s">
        <v>45</v>
      </c>
      <c r="I38" s="77"/>
      <c r="J38" s="78">
        <v>0</v>
      </c>
      <c r="K38" s="79"/>
      <c r="L38" s="70">
        <v>13</v>
      </c>
      <c r="M38" s="80" t="s">
        <v>46</v>
      </c>
      <c r="N38" s="81"/>
      <c r="O38" s="81"/>
      <c r="P38" s="82">
        <f>M49</f>
        <v>21</v>
      </c>
      <c r="Q38" s="83" t="s">
        <v>47</v>
      </c>
      <c r="R38" s="84">
        <v>0</v>
      </c>
      <c r="S38" s="75"/>
    </row>
    <row r="39" spans="1:19" ht="20.25" customHeight="1">
      <c r="A39" s="70">
        <v>2</v>
      </c>
      <c r="B39" s="85"/>
      <c r="C39" s="86"/>
      <c r="D39" s="73" t="s">
        <v>48</v>
      </c>
      <c r="E39" s="74">
        <f>SUMIF(Rozpocet!O10:O61,4,Rozpocet!I10:I61)</f>
        <v>126820.35999999999</v>
      </c>
      <c r="F39" s="75"/>
      <c r="G39" s="70">
        <v>9</v>
      </c>
      <c r="H39" s="13" t="s">
        <v>49</v>
      </c>
      <c r="I39" s="73"/>
      <c r="J39" s="78">
        <v>0</v>
      </c>
      <c r="K39" s="79"/>
      <c r="L39" s="70">
        <v>14</v>
      </c>
      <c r="M39" s="80" t="s">
        <v>50</v>
      </c>
      <c r="N39" s="81"/>
      <c r="O39" s="81"/>
      <c r="P39" s="82">
        <f>M49</f>
        <v>21</v>
      </c>
      <c r="Q39" s="83" t="s">
        <v>47</v>
      </c>
      <c r="R39" s="84">
        <v>0</v>
      </c>
      <c r="S39" s="75"/>
    </row>
    <row r="40" spans="1:19" ht="20.25" customHeight="1">
      <c r="A40" s="70">
        <v>3</v>
      </c>
      <c r="B40" s="71" t="s">
        <v>51</v>
      </c>
      <c r="C40" s="72"/>
      <c r="D40" s="73" t="s">
        <v>44</v>
      </c>
      <c r="E40" s="74">
        <f>SUMIF(Rozpocet!O11:O61,32,Rozpocet!I11:I61)</f>
        <v>0</v>
      </c>
      <c r="F40" s="75"/>
      <c r="G40" s="70">
        <v>10</v>
      </c>
      <c r="H40" s="76" t="s">
        <v>52</v>
      </c>
      <c r="I40" s="77"/>
      <c r="J40" s="78">
        <v>0</v>
      </c>
      <c r="K40" s="79"/>
      <c r="L40" s="70">
        <v>15</v>
      </c>
      <c r="M40" s="80" t="s">
        <v>53</v>
      </c>
      <c r="N40" s="81"/>
      <c r="O40" s="81"/>
      <c r="P40" s="82">
        <f>M49</f>
        <v>21</v>
      </c>
      <c r="Q40" s="83" t="s">
        <v>47</v>
      </c>
      <c r="R40" s="84">
        <v>0</v>
      </c>
      <c r="S40" s="75"/>
    </row>
    <row r="41" spans="1:19" ht="20.25" customHeight="1">
      <c r="A41" s="70">
        <v>4</v>
      </c>
      <c r="B41" s="85"/>
      <c r="C41" s="86"/>
      <c r="D41" s="73" t="s">
        <v>48</v>
      </c>
      <c r="E41" s="74">
        <f>SUMIF(Rozpocet!O12:O61,16,Rozpocet!I12:I61)+SUMIF(Rozpocet!O12:O61,128,Rozpocet!I12:I61)</f>
        <v>0</v>
      </c>
      <c r="F41" s="75"/>
      <c r="G41" s="70">
        <v>11</v>
      </c>
      <c r="H41" s="76"/>
      <c r="I41" s="77"/>
      <c r="J41" s="78">
        <v>0</v>
      </c>
      <c r="K41" s="79"/>
      <c r="L41" s="70">
        <v>16</v>
      </c>
      <c r="M41" s="80" t="s">
        <v>54</v>
      </c>
      <c r="N41" s="81"/>
      <c r="O41" s="81"/>
      <c r="P41" s="82">
        <f>M49</f>
        <v>21</v>
      </c>
      <c r="Q41" s="83" t="s">
        <v>47</v>
      </c>
      <c r="R41" s="84">
        <v>0</v>
      </c>
      <c r="S41" s="75"/>
    </row>
    <row r="42" spans="1:19" ht="20.25" customHeight="1">
      <c r="A42" s="70">
        <v>5</v>
      </c>
      <c r="B42" s="71" t="s">
        <v>55</v>
      </c>
      <c r="C42" s="72"/>
      <c r="D42" s="73" t="s">
        <v>44</v>
      </c>
      <c r="E42" s="74">
        <f>SUMIF(Rozpocet!O13:O61,256,Rozpocet!I13:I61)</f>
        <v>0</v>
      </c>
      <c r="F42" s="75"/>
      <c r="G42" s="87"/>
      <c r="H42" s="81"/>
      <c r="I42" s="77"/>
      <c r="J42" s="88"/>
      <c r="K42" s="79"/>
      <c r="L42" s="70">
        <v>17</v>
      </c>
      <c r="M42" s="80" t="s">
        <v>56</v>
      </c>
      <c r="N42" s="81"/>
      <c r="O42" s="81"/>
      <c r="P42" s="82">
        <f>M49</f>
        <v>21</v>
      </c>
      <c r="Q42" s="83" t="s">
        <v>47</v>
      </c>
      <c r="R42" s="84">
        <v>0</v>
      </c>
      <c r="S42" s="75"/>
    </row>
    <row r="43" spans="1:19" ht="20.25" customHeight="1">
      <c r="A43" s="70">
        <v>6</v>
      </c>
      <c r="B43" s="85"/>
      <c r="C43" s="86"/>
      <c r="D43" s="73" t="s">
        <v>48</v>
      </c>
      <c r="E43" s="74">
        <f>SUMIF(Rozpocet!O14:O61,64,Rozpocet!I14:I61)</f>
        <v>0</v>
      </c>
      <c r="F43" s="75"/>
      <c r="G43" s="87"/>
      <c r="H43" s="81"/>
      <c r="I43" s="77"/>
      <c r="J43" s="88"/>
      <c r="K43" s="79"/>
      <c r="L43" s="70">
        <v>18</v>
      </c>
      <c r="M43" s="76" t="s">
        <v>57</v>
      </c>
      <c r="N43" s="81"/>
      <c r="O43" s="81"/>
      <c r="P43" s="81"/>
      <c r="Q43" s="77"/>
      <c r="R43" s="74">
        <f>SUMIF(Rozpocet!O14:O61,1024,Rozpocet!I14:I61)</f>
        <v>0</v>
      </c>
      <c r="S43" s="75"/>
    </row>
    <row r="44" spans="1:19" ht="20.25" customHeight="1">
      <c r="A44" s="70">
        <v>7</v>
      </c>
      <c r="B44" s="89" t="s">
        <v>58</v>
      </c>
      <c r="C44" s="81"/>
      <c r="D44" s="77"/>
      <c r="E44" s="90">
        <f>SUM(E38:E43)</f>
        <v>166323.11</v>
      </c>
      <c r="F44" s="48"/>
      <c r="G44" s="70">
        <v>12</v>
      </c>
      <c r="H44" s="89" t="s">
        <v>59</v>
      </c>
      <c r="I44" s="77"/>
      <c r="J44" s="91">
        <f>SUM(J38:J41)</f>
        <v>0</v>
      </c>
      <c r="K44" s="92"/>
      <c r="L44" s="70">
        <v>19</v>
      </c>
      <c r="M44" s="71" t="s">
        <v>60</v>
      </c>
      <c r="N44" s="93"/>
      <c r="O44" s="93"/>
      <c r="P44" s="93"/>
      <c r="Q44" s="94"/>
      <c r="R44" s="90">
        <f>SUM(R38:R43)</f>
        <v>0</v>
      </c>
      <c r="S44" s="48"/>
    </row>
    <row r="45" spans="1:19" ht="20.25" customHeight="1">
      <c r="A45" s="95">
        <v>20</v>
      </c>
      <c r="B45" s="96" t="s">
        <v>61</v>
      </c>
      <c r="C45" s="97"/>
      <c r="D45" s="98"/>
      <c r="E45" s="99">
        <f>SUMIF(Rozpocet!O14:O61,512,Rozpocet!I14:I61)</f>
        <v>0</v>
      </c>
      <c r="F45" s="44"/>
      <c r="G45" s="95">
        <v>21</v>
      </c>
      <c r="H45" s="96" t="s">
        <v>62</v>
      </c>
      <c r="I45" s="98"/>
      <c r="J45" s="100">
        <v>0</v>
      </c>
      <c r="K45" s="101">
        <f>M49</f>
        <v>21</v>
      </c>
      <c r="L45" s="95">
        <v>22</v>
      </c>
      <c r="M45" s="96" t="s">
        <v>63</v>
      </c>
      <c r="N45" s="97"/>
      <c r="O45" s="97"/>
      <c r="P45" s="97"/>
      <c r="Q45" s="98"/>
      <c r="R45" s="99">
        <f>SUMIF(Rozpocet!O14:O61,"&lt;4",Rozpocet!I14:I61)+SUMIF(Rozpocet!O14:O61,"&gt;1024",Rozpocet!I14:I61)</f>
        <v>0</v>
      </c>
      <c r="S45" s="44"/>
    </row>
    <row r="46" spans="1:19" ht="20.25" customHeight="1">
      <c r="A46" s="102" t="s">
        <v>21</v>
      </c>
      <c r="B46" s="10"/>
      <c r="C46" s="10"/>
      <c r="D46" s="10"/>
      <c r="E46" s="10"/>
      <c r="F46" s="103"/>
      <c r="G46" s="104"/>
      <c r="H46" s="10"/>
      <c r="I46" s="10"/>
      <c r="J46" s="10"/>
      <c r="K46" s="10"/>
      <c r="L46" s="64" t="s">
        <v>64</v>
      </c>
      <c r="M46" s="51"/>
      <c r="N46" s="66" t="s">
        <v>65</v>
      </c>
      <c r="O46" s="50"/>
      <c r="P46" s="50"/>
      <c r="Q46" s="50"/>
      <c r="R46" s="50"/>
      <c r="S46" s="53"/>
    </row>
    <row r="47" spans="1:19" ht="20.25" customHeight="1">
      <c r="A47" s="12"/>
      <c r="B47" s="13"/>
      <c r="C47" s="13"/>
      <c r="D47" s="13"/>
      <c r="E47" s="13"/>
      <c r="F47" s="19"/>
      <c r="G47" s="105"/>
      <c r="H47" s="13"/>
      <c r="I47" s="13"/>
      <c r="J47" s="13"/>
      <c r="K47" s="13"/>
      <c r="L47" s="70">
        <v>23</v>
      </c>
      <c r="M47" s="76" t="s">
        <v>66</v>
      </c>
      <c r="N47" s="81"/>
      <c r="O47" s="81"/>
      <c r="P47" s="81"/>
      <c r="Q47" s="75"/>
      <c r="R47" s="90">
        <f>ROUND(E44+J44+R44+E45+J45+R45,0)</f>
        <v>166323</v>
      </c>
      <c r="S47" s="106">
        <f>E44+J44+R44+E45+J45+R45</f>
        <v>166323.11</v>
      </c>
    </row>
    <row r="48" spans="1:19" ht="20.25" customHeight="1">
      <c r="A48" s="107" t="s">
        <v>67</v>
      </c>
      <c r="B48" s="108"/>
      <c r="C48" s="108"/>
      <c r="D48" s="108"/>
      <c r="E48" s="108"/>
      <c r="F48" s="86"/>
      <c r="G48" s="109" t="s">
        <v>68</v>
      </c>
      <c r="H48" s="108"/>
      <c r="I48" s="108"/>
      <c r="J48" s="108"/>
      <c r="K48" s="108"/>
      <c r="L48" s="70">
        <v>24</v>
      </c>
      <c r="M48" s="110">
        <v>15</v>
      </c>
      <c r="N48" s="86" t="s">
        <v>47</v>
      </c>
      <c r="O48" s="111">
        <f>R47-O49</f>
        <v>166323</v>
      </c>
      <c r="P48" s="81" t="s">
        <v>69</v>
      </c>
      <c r="Q48" s="77"/>
      <c r="R48" s="112">
        <f>ROUNDUP(O48*M48/100,0)</f>
        <v>24949</v>
      </c>
      <c r="S48" s="113">
        <f>O48*M48/100</f>
        <v>24948.45</v>
      </c>
    </row>
    <row r="49" spans="1:19" ht="20.25" customHeight="1">
      <c r="A49" s="114" t="s">
        <v>19</v>
      </c>
      <c r="B49" s="93"/>
      <c r="C49" s="93"/>
      <c r="D49" s="93"/>
      <c r="E49" s="93"/>
      <c r="F49" s="72"/>
      <c r="G49" s="115"/>
      <c r="H49" s="93"/>
      <c r="I49" s="93"/>
      <c r="J49" s="93"/>
      <c r="K49" s="93"/>
      <c r="L49" s="70">
        <v>25</v>
      </c>
      <c r="M49" s="116">
        <v>21</v>
      </c>
      <c r="N49" s="77" t="s">
        <v>47</v>
      </c>
      <c r="O49" s="111">
        <f>ROUND(SUMIF(Rozpocet!N14:N61,M49,Rozpocet!I14:I61)+SUMIF(P38:P42,M49,R38:R42)+IF(K45=M49,J45,0),0)</f>
        <v>0</v>
      </c>
      <c r="P49" s="81" t="s">
        <v>69</v>
      </c>
      <c r="Q49" s="77"/>
      <c r="R49" s="74">
        <f>ROUNDUP(O49*M49/100,0)</f>
        <v>0</v>
      </c>
      <c r="S49" s="117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105"/>
      <c r="H50" s="13"/>
      <c r="I50" s="13"/>
      <c r="J50" s="13"/>
      <c r="K50" s="13"/>
      <c r="L50" s="95">
        <v>26</v>
      </c>
      <c r="M50" s="118" t="s">
        <v>70</v>
      </c>
      <c r="N50" s="97"/>
      <c r="O50" s="97"/>
      <c r="P50" s="97"/>
      <c r="Q50" s="119"/>
      <c r="R50" s="120">
        <f>R47+R48+R49</f>
        <v>191272</v>
      </c>
      <c r="S50" s="121"/>
    </row>
    <row r="51" spans="1:19" ht="20.25" customHeight="1">
      <c r="A51" s="107" t="s">
        <v>67</v>
      </c>
      <c r="B51" s="108"/>
      <c r="C51" s="108"/>
      <c r="D51" s="108"/>
      <c r="E51" s="108"/>
      <c r="F51" s="86"/>
      <c r="G51" s="109" t="s">
        <v>68</v>
      </c>
      <c r="H51" s="108"/>
      <c r="I51" s="108"/>
      <c r="J51" s="108"/>
      <c r="K51" s="108"/>
      <c r="L51" s="64" t="s">
        <v>71</v>
      </c>
      <c r="M51" s="51"/>
      <c r="N51" s="66" t="s">
        <v>72</v>
      </c>
      <c r="O51" s="50"/>
      <c r="P51" s="50"/>
      <c r="Q51" s="50"/>
      <c r="R51" s="122"/>
      <c r="S51" s="53"/>
    </row>
    <row r="52" spans="1:19" ht="20.25" customHeight="1">
      <c r="A52" s="114" t="s">
        <v>23</v>
      </c>
      <c r="B52" s="93"/>
      <c r="C52" s="93"/>
      <c r="D52" s="93"/>
      <c r="E52" s="93"/>
      <c r="F52" s="72"/>
      <c r="G52" s="115"/>
      <c r="H52" s="93"/>
      <c r="I52" s="93"/>
      <c r="J52" s="93"/>
      <c r="K52" s="93"/>
      <c r="L52" s="70">
        <v>27</v>
      </c>
      <c r="M52" s="76" t="s">
        <v>73</v>
      </c>
      <c r="N52" s="81"/>
      <c r="O52" s="81"/>
      <c r="P52" s="81"/>
      <c r="Q52" s="77"/>
      <c r="R52" s="84">
        <v>0</v>
      </c>
      <c r="S52" s="75"/>
    </row>
    <row r="53" spans="1:19" ht="20.25" customHeight="1">
      <c r="A53" s="12"/>
      <c r="B53" s="13"/>
      <c r="C53" s="13"/>
      <c r="D53" s="13"/>
      <c r="E53" s="13"/>
      <c r="F53" s="19"/>
      <c r="G53" s="105"/>
      <c r="H53" s="13"/>
      <c r="I53" s="13"/>
      <c r="J53" s="13"/>
      <c r="K53" s="13"/>
      <c r="L53" s="70">
        <v>28</v>
      </c>
      <c r="M53" s="76" t="s">
        <v>74</v>
      </c>
      <c r="N53" s="81"/>
      <c r="O53" s="81"/>
      <c r="P53" s="81"/>
      <c r="Q53" s="77"/>
      <c r="R53" s="84">
        <v>0</v>
      </c>
      <c r="S53" s="75"/>
    </row>
    <row r="54" spans="1:19" ht="20.25" customHeight="1">
      <c r="A54" s="123" t="s">
        <v>67</v>
      </c>
      <c r="B54" s="43"/>
      <c r="C54" s="43"/>
      <c r="D54" s="43"/>
      <c r="E54" s="43"/>
      <c r="F54" s="124"/>
      <c r="G54" s="125" t="s">
        <v>68</v>
      </c>
      <c r="H54" s="43"/>
      <c r="I54" s="43"/>
      <c r="J54" s="43"/>
      <c r="K54" s="43"/>
      <c r="L54" s="95">
        <v>29</v>
      </c>
      <c r="M54" s="96" t="s">
        <v>75</v>
      </c>
      <c r="N54" s="97"/>
      <c r="O54" s="97"/>
      <c r="P54" s="97"/>
      <c r="Q54" s="98"/>
      <c r="R54" s="126">
        <v>0</v>
      </c>
      <c r="S54" s="127"/>
    </row>
  </sheetData>
  <sheetProtection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1" sqref="F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8" t="s">
        <v>76</v>
      </c>
      <c r="B1" s="129"/>
      <c r="C1" s="129"/>
      <c r="D1" s="129"/>
      <c r="E1" s="129"/>
    </row>
    <row r="2" spans="1:5" ht="12" customHeight="1">
      <c r="A2" s="130" t="s">
        <v>77</v>
      </c>
      <c r="B2" s="131" t="str">
        <f>'Krycí list'!E5</f>
        <v>FN Brno – heliport HEMS</v>
      </c>
      <c r="C2" s="132"/>
      <c r="D2" s="132"/>
      <c r="E2" s="132"/>
    </row>
    <row r="3" spans="1:5" ht="12" customHeight="1">
      <c r="A3" s="130" t="s">
        <v>78</v>
      </c>
      <c r="B3" s="131" t="str">
        <f>'Krycí list'!E7</f>
        <v>IO 09 - Sadové úpravy</v>
      </c>
      <c r="C3" s="133"/>
      <c r="D3" s="131"/>
      <c r="E3" s="134"/>
    </row>
    <row r="4" spans="1:5" ht="12" customHeight="1">
      <c r="A4" s="130" t="s">
        <v>79</v>
      </c>
      <c r="B4" s="131" t="str">
        <f>'Krycí list'!E9</f>
        <v> </v>
      </c>
      <c r="C4" s="133"/>
      <c r="D4" s="131"/>
      <c r="E4" s="134"/>
    </row>
    <row r="5" spans="1:5" ht="12" customHeight="1">
      <c r="A5" s="131" t="s">
        <v>80</v>
      </c>
      <c r="B5" s="131" t="str">
        <f>'Krycí list'!P5</f>
        <v> </v>
      </c>
      <c r="C5" s="133"/>
      <c r="D5" s="131"/>
      <c r="E5" s="134"/>
    </row>
    <row r="6" spans="1:5" ht="6" customHeight="1">
      <c r="A6" s="131"/>
      <c r="B6" s="131"/>
      <c r="C6" s="133"/>
      <c r="D6" s="131"/>
      <c r="E6" s="134"/>
    </row>
    <row r="7" spans="1:5" ht="12" customHeight="1">
      <c r="A7" s="131" t="s">
        <v>81</v>
      </c>
      <c r="B7" s="131" t="str">
        <f>'Krycí list'!E26</f>
        <v>FN Brno</v>
      </c>
      <c r="C7" s="133"/>
      <c r="D7" s="131"/>
      <c r="E7" s="134"/>
    </row>
    <row r="8" spans="1:5" ht="12" customHeight="1">
      <c r="A8" s="131" t="s">
        <v>82</v>
      </c>
      <c r="B8" s="131" t="str">
        <f>'Krycí list'!E28</f>
        <v> </v>
      </c>
      <c r="C8" s="133"/>
      <c r="D8" s="131"/>
      <c r="E8" s="134"/>
    </row>
    <row r="9" spans="1:5" ht="12" customHeight="1">
      <c r="A9" s="131" t="s">
        <v>83</v>
      </c>
      <c r="B9" s="135"/>
      <c r="C9" s="133"/>
      <c r="D9" s="131"/>
      <c r="E9" s="134"/>
    </row>
    <row r="10" spans="1:5" ht="6" customHeight="1">
      <c r="A10" s="129"/>
      <c r="B10" s="129"/>
      <c r="C10" s="129"/>
      <c r="D10" s="129"/>
      <c r="E10" s="129"/>
    </row>
    <row r="11" spans="1:5" ht="12" customHeight="1">
      <c r="A11" s="136" t="s">
        <v>84</v>
      </c>
      <c r="B11" s="137" t="s">
        <v>85</v>
      </c>
      <c r="C11" s="138" t="s">
        <v>86</v>
      </c>
      <c r="D11" s="139" t="s">
        <v>87</v>
      </c>
      <c r="E11" s="138" t="s">
        <v>88</v>
      </c>
    </row>
    <row r="12" spans="1:5" ht="12" customHeight="1">
      <c r="A12" s="140">
        <v>1</v>
      </c>
      <c r="B12" s="141">
        <v>2</v>
      </c>
      <c r="C12" s="142">
        <v>3</v>
      </c>
      <c r="D12" s="143">
        <v>4</v>
      </c>
      <c r="E12" s="142">
        <v>5</v>
      </c>
    </row>
    <row r="13" spans="1:5" ht="3.75" customHeight="1">
      <c r="A13" s="144"/>
      <c r="B13" s="145"/>
      <c r="C13" s="145"/>
      <c r="D13" s="145"/>
      <c r="E13" s="146"/>
    </row>
    <row r="14" spans="1:5" s="151" customFormat="1" ht="12.75" customHeight="1">
      <c r="A14" s="147" t="str">
        <f>Rozpocet!D14</f>
        <v>HSV</v>
      </c>
      <c r="B14" s="148" t="str">
        <f>Rozpocet!E14</f>
        <v>Práce a dodávky HSV</v>
      </c>
      <c r="C14" s="149">
        <f>Rozpocet!I14</f>
        <v>166323.11</v>
      </c>
      <c r="D14" s="150">
        <f>Rozpocet!K14</f>
        <v>0</v>
      </c>
      <c r="E14" s="150">
        <f>Rozpocet!M14</f>
        <v>0</v>
      </c>
    </row>
    <row r="15" spans="1:5" s="151" customFormat="1" ht="12.75" customHeight="1">
      <c r="A15" s="152" t="str">
        <f>Rozpocet!D15</f>
        <v>1</v>
      </c>
      <c r="B15" s="153" t="str">
        <f>Rozpocet!E15</f>
        <v>Zemní práce</v>
      </c>
      <c r="C15" s="154">
        <f>Rozpocet!I15</f>
        <v>165511.83</v>
      </c>
      <c r="D15" s="155">
        <f>Rozpocet!K15</f>
        <v>0</v>
      </c>
      <c r="E15" s="155">
        <f>Rozpocet!M15</f>
        <v>0</v>
      </c>
    </row>
    <row r="16" spans="1:5" s="151" customFormat="1" ht="12.75" customHeight="1">
      <c r="A16" s="152" t="str">
        <f>Rozpocet!D58</f>
        <v>9</v>
      </c>
      <c r="B16" s="153" t="str">
        <f>Rozpocet!E58</f>
        <v>Ostatní konstrukce a práce</v>
      </c>
      <c r="C16" s="154">
        <f>Rozpocet!I58</f>
        <v>811.28</v>
      </c>
      <c r="D16" s="155">
        <f>Rozpocet!K58</f>
        <v>0</v>
      </c>
      <c r="E16" s="155">
        <f>Rozpocet!M58</f>
        <v>0</v>
      </c>
    </row>
    <row r="17" spans="1:5" s="151" customFormat="1" ht="12.75" customHeight="1">
      <c r="A17" s="156" t="str">
        <f>Rozpocet!D59</f>
        <v>99</v>
      </c>
      <c r="B17" s="157" t="str">
        <f>Rozpocet!E59</f>
        <v>Přesun hmot</v>
      </c>
      <c r="C17" s="158">
        <f>Rozpocet!I59</f>
        <v>811.28</v>
      </c>
      <c r="D17" s="159">
        <f>Rozpocet!K59</f>
        <v>0</v>
      </c>
      <c r="E17" s="159">
        <f>Rozpocet!M59</f>
        <v>0</v>
      </c>
    </row>
    <row r="18" spans="2:5" s="160" customFormat="1" ht="12.75" customHeight="1">
      <c r="B18" s="161" t="s">
        <v>89</v>
      </c>
      <c r="C18" s="162">
        <f>Rozpocet!I61</f>
        <v>166323.11</v>
      </c>
      <c r="D18" s="163">
        <f>Rozpocet!K61</f>
        <v>0</v>
      </c>
      <c r="E18" s="163">
        <f>Rozpocet!M61</f>
        <v>0</v>
      </c>
    </row>
  </sheetData>
  <sheetProtection sheet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PageLayoutView="0" workbookViewId="0" topLeftCell="C1">
      <pane ySplit="13" topLeftCell="A14" activePane="bottomLeft" state="frozen"/>
      <selection pane="topLeft" activeCell="A1" sqref="A1"/>
      <selection pane="bottomLeft" activeCell="Y20" sqref="Y2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8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165"/>
      <c r="Q1" s="164"/>
      <c r="R1" s="164"/>
      <c r="S1" s="164"/>
      <c r="T1" s="164"/>
    </row>
    <row r="2" spans="1:20" ht="11.25" customHeight="1">
      <c r="A2" s="130" t="s">
        <v>77</v>
      </c>
      <c r="B2" s="131"/>
      <c r="C2" s="131" t="str">
        <f>'Krycí list'!E5</f>
        <v>FN Brno – heliport HEMS</v>
      </c>
      <c r="D2" s="131"/>
      <c r="E2" s="131"/>
      <c r="F2" s="131"/>
      <c r="G2" s="131"/>
      <c r="H2" s="131"/>
      <c r="I2" s="131"/>
      <c r="J2" s="131"/>
      <c r="K2" s="131"/>
      <c r="L2" s="164"/>
      <c r="M2" s="164"/>
      <c r="N2" s="164"/>
      <c r="O2" s="165"/>
      <c r="P2" s="165"/>
      <c r="Q2" s="164"/>
      <c r="R2" s="164"/>
      <c r="S2" s="164"/>
      <c r="T2" s="164"/>
    </row>
    <row r="3" spans="1:20" ht="11.25" customHeight="1">
      <c r="A3" s="130" t="s">
        <v>78</v>
      </c>
      <c r="B3" s="131"/>
      <c r="C3" s="131" t="str">
        <f>'Krycí list'!E7</f>
        <v>IO 09 - Sadové úpravy</v>
      </c>
      <c r="D3" s="131"/>
      <c r="E3" s="131"/>
      <c r="F3" s="131"/>
      <c r="G3" s="131"/>
      <c r="H3" s="131"/>
      <c r="I3" s="131"/>
      <c r="J3" s="131"/>
      <c r="K3" s="131"/>
      <c r="L3" s="164"/>
      <c r="M3" s="164"/>
      <c r="N3" s="164"/>
      <c r="O3" s="165"/>
      <c r="P3" s="165"/>
      <c r="Q3" s="164"/>
      <c r="R3" s="164"/>
      <c r="S3" s="164"/>
      <c r="T3" s="164"/>
    </row>
    <row r="4" spans="1:20" ht="11.25" customHeight="1">
      <c r="A4" s="130" t="s">
        <v>79</v>
      </c>
      <c r="B4" s="131"/>
      <c r="C4" s="131" t="str">
        <f>'Krycí list'!E9</f>
        <v> </v>
      </c>
      <c r="D4" s="131"/>
      <c r="E4" s="131"/>
      <c r="F4" s="131"/>
      <c r="G4" s="131"/>
      <c r="H4" s="131"/>
      <c r="I4" s="131"/>
      <c r="J4" s="131"/>
      <c r="K4" s="131"/>
      <c r="L4" s="164"/>
      <c r="M4" s="164"/>
      <c r="N4" s="164"/>
      <c r="O4" s="165"/>
      <c r="P4" s="165"/>
      <c r="Q4" s="164"/>
      <c r="R4" s="164"/>
      <c r="S4" s="164"/>
      <c r="T4" s="164"/>
    </row>
    <row r="5" spans="1:20" ht="11.25" customHeight="1">
      <c r="A5" s="131" t="s">
        <v>91</v>
      </c>
      <c r="B5" s="131"/>
      <c r="C5" s="131" t="str">
        <f>'Krycí list'!P5</f>
        <v> </v>
      </c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  <c r="O5" s="165"/>
      <c r="P5" s="165"/>
      <c r="Q5" s="164"/>
      <c r="R5" s="164"/>
      <c r="S5" s="164"/>
      <c r="T5" s="164"/>
    </row>
    <row r="6" spans="1:20" ht="6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64"/>
      <c r="M6" s="164"/>
      <c r="N6" s="164"/>
      <c r="O6" s="165"/>
      <c r="P6" s="165"/>
      <c r="Q6" s="164"/>
      <c r="R6" s="164"/>
      <c r="S6" s="164"/>
      <c r="T6" s="164"/>
    </row>
    <row r="7" spans="1:20" ht="11.25" customHeight="1">
      <c r="A7" s="131" t="s">
        <v>81</v>
      </c>
      <c r="B7" s="131"/>
      <c r="C7" s="131" t="str">
        <f>'Krycí list'!E26</f>
        <v>FN Brno</v>
      </c>
      <c r="D7" s="131"/>
      <c r="E7" s="131"/>
      <c r="F7" s="131"/>
      <c r="G7" s="131"/>
      <c r="H7" s="131"/>
      <c r="I7" s="131"/>
      <c r="J7" s="131"/>
      <c r="K7" s="131"/>
      <c r="L7" s="164"/>
      <c r="M7" s="164"/>
      <c r="N7" s="164"/>
      <c r="O7" s="165"/>
      <c r="P7" s="165"/>
      <c r="Q7" s="164"/>
      <c r="R7" s="164"/>
      <c r="S7" s="164"/>
      <c r="T7" s="164"/>
    </row>
    <row r="8" spans="1:20" ht="11.25" customHeight="1">
      <c r="A8" s="131" t="s">
        <v>82</v>
      </c>
      <c r="B8" s="131"/>
      <c r="C8" s="131" t="str">
        <f>'Krycí list'!E28</f>
        <v> </v>
      </c>
      <c r="D8" s="131"/>
      <c r="E8" s="131"/>
      <c r="F8" s="131"/>
      <c r="G8" s="131"/>
      <c r="H8" s="131"/>
      <c r="I8" s="131"/>
      <c r="J8" s="131"/>
      <c r="K8" s="131"/>
      <c r="L8" s="164"/>
      <c r="M8" s="164"/>
      <c r="N8" s="164"/>
      <c r="O8" s="165"/>
      <c r="P8" s="165"/>
      <c r="Q8" s="164"/>
      <c r="R8" s="164"/>
      <c r="S8" s="164"/>
      <c r="T8" s="164"/>
    </row>
    <row r="9" spans="1:20" ht="11.25" customHeight="1">
      <c r="A9" s="131" t="s">
        <v>83</v>
      </c>
      <c r="B9" s="131"/>
      <c r="C9" s="135"/>
      <c r="D9" s="131"/>
      <c r="E9" s="131"/>
      <c r="F9" s="131"/>
      <c r="G9" s="131"/>
      <c r="H9" s="131"/>
      <c r="I9" s="131"/>
      <c r="J9" s="131"/>
      <c r="K9" s="131"/>
      <c r="L9" s="164"/>
      <c r="M9" s="164"/>
      <c r="N9" s="164"/>
      <c r="O9" s="165"/>
      <c r="P9" s="165"/>
      <c r="Q9" s="164"/>
      <c r="R9" s="164"/>
      <c r="S9" s="164"/>
      <c r="T9" s="164"/>
    </row>
    <row r="10" spans="1:20" ht="5.25" customHeight="1">
      <c r="A10" s="164"/>
      <c r="B10" s="164"/>
      <c r="C10" s="164"/>
      <c r="D10" s="164"/>
      <c r="E10" s="164"/>
      <c r="F10" s="164"/>
      <c r="G10" s="164"/>
      <c r="H10" s="166"/>
      <c r="I10" s="164"/>
      <c r="J10" s="164"/>
      <c r="K10" s="164"/>
      <c r="L10" s="164"/>
      <c r="M10" s="164"/>
      <c r="N10" s="166"/>
      <c r="O10" s="165"/>
      <c r="P10" s="165"/>
      <c r="Q10" s="164"/>
      <c r="R10" s="164"/>
      <c r="S10" s="164"/>
      <c r="T10" s="164"/>
    </row>
    <row r="11" spans="1:21" ht="21.75" customHeight="1">
      <c r="A11" s="136" t="s">
        <v>92</v>
      </c>
      <c r="B11" s="137" t="s">
        <v>93</v>
      </c>
      <c r="C11" s="137" t="s">
        <v>94</v>
      </c>
      <c r="D11" s="137" t="s">
        <v>95</v>
      </c>
      <c r="E11" s="137" t="s">
        <v>85</v>
      </c>
      <c r="F11" s="137" t="s">
        <v>96</v>
      </c>
      <c r="G11" s="137" t="s">
        <v>97</v>
      </c>
      <c r="H11" s="167" t="s">
        <v>98</v>
      </c>
      <c r="I11" s="137" t="s">
        <v>86</v>
      </c>
      <c r="J11" s="137" t="s">
        <v>99</v>
      </c>
      <c r="K11" s="137" t="s">
        <v>87</v>
      </c>
      <c r="L11" s="137" t="s">
        <v>100</v>
      </c>
      <c r="M11" s="137" t="s">
        <v>101</v>
      </c>
      <c r="N11" s="167" t="s">
        <v>102</v>
      </c>
      <c r="O11" s="168" t="s">
        <v>103</v>
      </c>
      <c r="P11" s="169" t="s">
        <v>104</v>
      </c>
      <c r="Q11" s="137"/>
      <c r="R11" s="137"/>
      <c r="S11" s="137"/>
      <c r="T11" s="170" t="s">
        <v>105</v>
      </c>
      <c r="U11" s="171"/>
    </row>
    <row r="12" spans="1:21" ht="11.25" customHeight="1">
      <c r="A12" s="140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72">
        <v>8</v>
      </c>
      <c r="I12" s="141">
        <v>9</v>
      </c>
      <c r="J12" s="141"/>
      <c r="K12" s="141"/>
      <c r="L12" s="141"/>
      <c r="M12" s="141"/>
      <c r="N12" s="172">
        <v>10</v>
      </c>
      <c r="O12" s="173">
        <v>11</v>
      </c>
      <c r="P12" s="174">
        <v>12</v>
      </c>
      <c r="Q12" s="141"/>
      <c r="R12" s="141"/>
      <c r="S12" s="141"/>
      <c r="T12" s="175">
        <v>11</v>
      </c>
      <c r="U12" s="171"/>
    </row>
    <row r="13" spans="1:20" ht="3.75" customHeight="1">
      <c r="A13" s="164"/>
      <c r="B13" s="164"/>
      <c r="C13" s="164"/>
      <c r="D13" s="164"/>
      <c r="E13" s="164"/>
      <c r="F13" s="164"/>
      <c r="G13" s="164"/>
      <c r="H13" s="166"/>
      <c r="I13" s="164"/>
      <c r="J13" s="164"/>
      <c r="K13" s="164"/>
      <c r="L13" s="164"/>
      <c r="M13" s="164"/>
      <c r="N13" s="166"/>
      <c r="O13" s="165"/>
      <c r="P13" s="176"/>
      <c r="Q13" s="164"/>
      <c r="R13" s="164"/>
      <c r="S13" s="164"/>
      <c r="T13" s="164"/>
    </row>
    <row r="14" spans="1:16" s="151" customFormat="1" ht="12.75" customHeight="1">
      <c r="A14" s="177"/>
      <c r="B14" s="178" t="s">
        <v>64</v>
      </c>
      <c r="C14" s="177"/>
      <c r="D14" s="177" t="s">
        <v>43</v>
      </c>
      <c r="E14" s="177" t="s">
        <v>106</v>
      </c>
      <c r="F14" s="177"/>
      <c r="G14" s="177"/>
      <c r="H14" s="179"/>
      <c r="I14" s="180">
        <f>I15+I58</f>
        <v>166323.11</v>
      </c>
      <c r="J14" s="177"/>
      <c r="K14" s="181">
        <f>K15+K58</f>
        <v>0</v>
      </c>
      <c r="L14" s="177"/>
      <c r="M14" s="181">
        <f>M15+M58</f>
        <v>0</v>
      </c>
      <c r="N14" s="179"/>
      <c r="P14" s="148" t="s">
        <v>107</v>
      </c>
    </row>
    <row r="15" spans="2:16" s="151" customFormat="1" ht="12.75" customHeight="1">
      <c r="B15" s="152" t="s">
        <v>64</v>
      </c>
      <c r="D15" s="153" t="s">
        <v>108</v>
      </c>
      <c r="E15" s="153" t="s">
        <v>109</v>
      </c>
      <c r="H15" s="182"/>
      <c r="I15" s="154">
        <f>SUM(I16:I57)</f>
        <v>165511.83</v>
      </c>
      <c r="K15" s="155">
        <f>SUM(K16:K57)</f>
        <v>0</v>
      </c>
      <c r="M15" s="155">
        <f>SUM(M16:M57)</f>
        <v>0</v>
      </c>
      <c r="N15" s="182"/>
      <c r="P15" s="153" t="s">
        <v>108</v>
      </c>
    </row>
    <row r="16" spans="1:16" s="13" customFormat="1" ht="13.5" customHeight="1">
      <c r="A16" s="183" t="s">
        <v>108</v>
      </c>
      <c r="B16" s="183" t="s">
        <v>110</v>
      </c>
      <c r="C16" s="183" t="s">
        <v>111</v>
      </c>
      <c r="D16" s="184" t="s">
        <v>112</v>
      </c>
      <c r="E16" s="185" t="s">
        <v>113</v>
      </c>
      <c r="F16" s="183" t="s">
        <v>114</v>
      </c>
      <c r="G16" s="186">
        <v>368</v>
      </c>
      <c r="H16" s="187">
        <v>38.89</v>
      </c>
      <c r="I16" s="188">
        <f>ROUND(G16*H16,2)</f>
        <v>14311.52</v>
      </c>
      <c r="J16" s="189">
        <v>0</v>
      </c>
      <c r="K16" s="186">
        <f>G16*J16</f>
        <v>0</v>
      </c>
      <c r="L16" s="189">
        <v>0</v>
      </c>
      <c r="M16" s="186">
        <f>G16*L16</f>
        <v>0</v>
      </c>
      <c r="N16" s="190">
        <v>20</v>
      </c>
      <c r="O16" s="191">
        <v>4</v>
      </c>
      <c r="P16" s="13" t="s">
        <v>115</v>
      </c>
    </row>
    <row r="17" spans="1:16" s="13" customFormat="1" ht="13.5" customHeight="1">
      <c r="A17" s="183" t="s">
        <v>115</v>
      </c>
      <c r="B17" s="183" t="s">
        <v>110</v>
      </c>
      <c r="C17" s="183" t="s">
        <v>111</v>
      </c>
      <c r="D17" s="184" t="s">
        <v>116</v>
      </c>
      <c r="E17" s="185" t="s">
        <v>117</v>
      </c>
      <c r="F17" s="183" t="s">
        <v>114</v>
      </c>
      <c r="G17" s="186">
        <v>368</v>
      </c>
      <c r="H17" s="187">
        <v>37.32</v>
      </c>
      <c r="I17" s="188">
        <f>ROUND(G17*H17,2)</f>
        <v>13733.76</v>
      </c>
      <c r="J17" s="189">
        <v>0</v>
      </c>
      <c r="K17" s="186">
        <f>G17*J17</f>
        <v>0</v>
      </c>
      <c r="L17" s="189">
        <v>0</v>
      </c>
      <c r="M17" s="186">
        <f>G17*L17</f>
        <v>0</v>
      </c>
      <c r="N17" s="190">
        <v>20</v>
      </c>
      <c r="O17" s="191">
        <v>4</v>
      </c>
      <c r="P17" s="13" t="s">
        <v>115</v>
      </c>
    </row>
    <row r="18" spans="4:19" s="13" customFormat="1" ht="15.75" customHeight="1">
      <c r="D18" s="192"/>
      <c r="E18" s="193" t="s">
        <v>118</v>
      </c>
      <c r="G18" s="194">
        <v>368</v>
      </c>
      <c r="H18" s="32"/>
      <c r="N18" s="32"/>
      <c r="P18" s="192" t="s">
        <v>115</v>
      </c>
      <c r="Q18" s="192" t="s">
        <v>115</v>
      </c>
      <c r="R18" s="192" t="s">
        <v>119</v>
      </c>
      <c r="S18" s="192" t="s">
        <v>107</v>
      </c>
    </row>
    <row r="19" spans="1:16" s="13" customFormat="1" ht="13.5" customHeight="1">
      <c r="A19" s="183" t="s">
        <v>120</v>
      </c>
      <c r="B19" s="183" t="s">
        <v>110</v>
      </c>
      <c r="C19" s="183" t="s">
        <v>121</v>
      </c>
      <c r="D19" s="184" t="s">
        <v>122</v>
      </c>
      <c r="E19" s="185" t="s">
        <v>123</v>
      </c>
      <c r="F19" s="183" t="s">
        <v>124</v>
      </c>
      <c r="G19" s="186">
        <v>1840</v>
      </c>
      <c r="H19" s="187">
        <v>10.48</v>
      </c>
      <c r="I19" s="188">
        <f>ROUND(G19*H19,2)</f>
        <v>19283.2</v>
      </c>
      <c r="J19" s="189">
        <v>0</v>
      </c>
      <c r="K19" s="186">
        <f>G19*J19</f>
        <v>0</v>
      </c>
      <c r="L19" s="189">
        <v>0</v>
      </c>
      <c r="M19" s="186">
        <f>G19*L19</f>
        <v>0</v>
      </c>
      <c r="N19" s="190">
        <v>20</v>
      </c>
      <c r="O19" s="191">
        <v>4</v>
      </c>
      <c r="P19" s="13" t="s">
        <v>115</v>
      </c>
    </row>
    <row r="20" spans="4:19" s="13" customFormat="1" ht="15.75" customHeight="1">
      <c r="D20" s="192"/>
      <c r="E20" s="193" t="s">
        <v>125</v>
      </c>
      <c r="G20" s="194">
        <v>1840</v>
      </c>
      <c r="H20" s="32"/>
      <c r="N20" s="32"/>
      <c r="P20" s="192" t="s">
        <v>115</v>
      </c>
      <c r="Q20" s="192" t="s">
        <v>115</v>
      </c>
      <c r="R20" s="192" t="s">
        <v>119</v>
      </c>
      <c r="S20" s="192" t="s">
        <v>107</v>
      </c>
    </row>
    <row r="21" spans="1:16" s="13" customFormat="1" ht="13.5" customHeight="1">
      <c r="A21" s="195" t="s">
        <v>126</v>
      </c>
      <c r="B21" s="195" t="s">
        <v>127</v>
      </c>
      <c r="C21" s="195" t="s">
        <v>128</v>
      </c>
      <c r="D21" s="196" t="s">
        <v>129</v>
      </c>
      <c r="E21" s="197" t="s">
        <v>130</v>
      </c>
      <c r="F21" s="195" t="s">
        <v>131</v>
      </c>
      <c r="G21" s="198">
        <v>46</v>
      </c>
      <c r="H21" s="199">
        <v>105</v>
      </c>
      <c r="I21" s="200">
        <f>ROUND(G21*H21,2)</f>
        <v>4830</v>
      </c>
      <c r="J21" s="201">
        <v>0</v>
      </c>
      <c r="K21" s="198">
        <f>G21*J21</f>
        <v>0</v>
      </c>
      <c r="L21" s="201">
        <v>0</v>
      </c>
      <c r="M21" s="198">
        <f>G21*L21</f>
        <v>0</v>
      </c>
      <c r="N21" s="202">
        <v>14</v>
      </c>
      <c r="O21" s="203">
        <v>8</v>
      </c>
      <c r="P21" s="204" t="s">
        <v>115</v>
      </c>
    </row>
    <row r="22" spans="1:16" s="13" customFormat="1" ht="24" customHeight="1">
      <c r="A22" s="183" t="s">
        <v>132</v>
      </c>
      <c r="B22" s="183" t="s">
        <v>110</v>
      </c>
      <c r="C22" s="183" t="s">
        <v>111</v>
      </c>
      <c r="D22" s="184" t="s">
        <v>133</v>
      </c>
      <c r="E22" s="185" t="s">
        <v>134</v>
      </c>
      <c r="F22" s="183" t="s">
        <v>124</v>
      </c>
      <c r="G22" s="186">
        <v>1840</v>
      </c>
      <c r="H22" s="187">
        <v>28.61</v>
      </c>
      <c r="I22" s="188">
        <f>ROUND(G22*H22,2)</f>
        <v>52642.4</v>
      </c>
      <c r="J22" s="189">
        <v>0</v>
      </c>
      <c r="K22" s="186">
        <f>G22*J22</f>
        <v>0</v>
      </c>
      <c r="L22" s="189">
        <v>0</v>
      </c>
      <c r="M22" s="186">
        <f>G22*L22</f>
        <v>0</v>
      </c>
      <c r="N22" s="190">
        <v>20</v>
      </c>
      <c r="O22" s="191">
        <v>4</v>
      </c>
      <c r="P22" s="13" t="s">
        <v>115</v>
      </c>
    </row>
    <row r="23" spans="4:19" s="13" customFormat="1" ht="15.75" customHeight="1">
      <c r="D23" s="192"/>
      <c r="E23" s="193" t="s">
        <v>125</v>
      </c>
      <c r="G23" s="194">
        <v>1840</v>
      </c>
      <c r="H23" s="32"/>
      <c r="N23" s="32"/>
      <c r="P23" s="192" t="s">
        <v>115</v>
      </c>
      <c r="Q23" s="192" t="s">
        <v>115</v>
      </c>
      <c r="R23" s="192" t="s">
        <v>119</v>
      </c>
      <c r="S23" s="192" t="s">
        <v>108</v>
      </c>
    </row>
    <row r="24" spans="1:16" s="13" customFormat="1" ht="24" customHeight="1">
      <c r="A24" s="183" t="s">
        <v>135</v>
      </c>
      <c r="B24" s="183" t="s">
        <v>110</v>
      </c>
      <c r="C24" s="183" t="s">
        <v>121</v>
      </c>
      <c r="D24" s="184" t="s">
        <v>136</v>
      </c>
      <c r="E24" s="185" t="s">
        <v>137</v>
      </c>
      <c r="F24" s="183" t="s">
        <v>138</v>
      </c>
      <c r="G24" s="186">
        <v>7</v>
      </c>
      <c r="H24" s="187">
        <v>510.6</v>
      </c>
      <c r="I24" s="188">
        <f>ROUND(G24*H24,2)</f>
        <v>3574.2</v>
      </c>
      <c r="J24" s="189">
        <v>0</v>
      </c>
      <c r="K24" s="186">
        <f>G24*J24</f>
        <v>0</v>
      </c>
      <c r="L24" s="189">
        <v>0</v>
      </c>
      <c r="M24" s="186">
        <f>G24*L24</f>
        <v>0</v>
      </c>
      <c r="N24" s="190">
        <v>20</v>
      </c>
      <c r="O24" s="191">
        <v>4</v>
      </c>
      <c r="P24" s="13" t="s">
        <v>115</v>
      </c>
    </row>
    <row r="25" spans="4:19" s="13" customFormat="1" ht="15.75" customHeight="1">
      <c r="D25" s="192"/>
      <c r="E25" s="193" t="s">
        <v>139</v>
      </c>
      <c r="G25" s="194">
        <v>7</v>
      </c>
      <c r="H25" s="32"/>
      <c r="N25" s="32"/>
      <c r="P25" s="192" t="s">
        <v>115</v>
      </c>
      <c r="Q25" s="192" t="s">
        <v>115</v>
      </c>
      <c r="R25" s="192" t="s">
        <v>119</v>
      </c>
      <c r="S25" s="192" t="s">
        <v>108</v>
      </c>
    </row>
    <row r="26" spans="1:16" s="13" customFormat="1" ht="13.5" customHeight="1">
      <c r="A26" s="195" t="s">
        <v>140</v>
      </c>
      <c r="B26" s="195" t="s">
        <v>127</v>
      </c>
      <c r="C26" s="195" t="s">
        <v>128</v>
      </c>
      <c r="D26" s="196" t="s">
        <v>141</v>
      </c>
      <c r="E26" s="197" t="s">
        <v>142</v>
      </c>
      <c r="F26" s="195" t="s">
        <v>114</v>
      </c>
      <c r="G26" s="198">
        <v>5.6</v>
      </c>
      <c r="H26" s="199">
        <v>800</v>
      </c>
      <c r="I26" s="200">
        <f>ROUND(G26*H26,2)</f>
        <v>4480</v>
      </c>
      <c r="J26" s="201">
        <v>0</v>
      </c>
      <c r="K26" s="198">
        <f>G26*J26</f>
        <v>0</v>
      </c>
      <c r="L26" s="201">
        <v>0</v>
      </c>
      <c r="M26" s="198">
        <f>G26*L26</f>
        <v>0</v>
      </c>
      <c r="N26" s="202">
        <v>20</v>
      </c>
      <c r="O26" s="203">
        <v>8</v>
      </c>
      <c r="P26" s="204" t="s">
        <v>115</v>
      </c>
    </row>
    <row r="27" spans="1:16" s="13" customFormat="1" ht="13.5" customHeight="1">
      <c r="A27" s="183" t="s">
        <v>143</v>
      </c>
      <c r="B27" s="183" t="s">
        <v>110</v>
      </c>
      <c r="C27" s="183" t="s">
        <v>121</v>
      </c>
      <c r="D27" s="184" t="s">
        <v>144</v>
      </c>
      <c r="E27" s="185" t="s">
        <v>145</v>
      </c>
      <c r="F27" s="183" t="s">
        <v>124</v>
      </c>
      <c r="G27" s="186">
        <v>1840</v>
      </c>
      <c r="H27" s="187">
        <v>3.05</v>
      </c>
      <c r="I27" s="188">
        <f>ROUND(G27*H27,2)</f>
        <v>5612</v>
      </c>
      <c r="J27" s="189">
        <v>0</v>
      </c>
      <c r="K27" s="186">
        <f>G27*J27</f>
        <v>0</v>
      </c>
      <c r="L27" s="189">
        <v>0</v>
      </c>
      <c r="M27" s="186">
        <f>G27*L27</f>
        <v>0</v>
      </c>
      <c r="N27" s="190">
        <v>20</v>
      </c>
      <c r="O27" s="191">
        <v>4</v>
      </c>
      <c r="P27" s="13" t="s">
        <v>115</v>
      </c>
    </row>
    <row r="28" spans="4:19" s="13" customFormat="1" ht="15.75" customHeight="1">
      <c r="D28" s="192"/>
      <c r="E28" s="193" t="s">
        <v>125</v>
      </c>
      <c r="G28" s="194">
        <v>1840</v>
      </c>
      <c r="H28" s="32"/>
      <c r="N28" s="32"/>
      <c r="P28" s="192" t="s">
        <v>115</v>
      </c>
      <c r="Q28" s="192" t="s">
        <v>115</v>
      </c>
      <c r="R28" s="192" t="s">
        <v>119</v>
      </c>
      <c r="S28" s="192" t="s">
        <v>108</v>
      </c>
    </row>
    <row r="29" spans="1:16" s="13" customFormat="1" ht="13.5" customHeight="1">
      <c r="A29" s="183" t="s">
        <v>146</v>
      </c>
      <c r="B29" s="183" t="s">
        <v>110</v>
      </c>
      <c r="C29" s="183" t="s">
        <v>121</v>
      </c>
      <c r="D29" s="184" t="s">
        <v>147</v>
      </c>
      <c r="E29" s="185" t="s">
        <v>148</v>
      </c>
      <c r="F29" s="183" t="s">
        <v>124</v>
      </c>
      <c r="G29" s="186">
        <v>1840</v>
      </c>
      <c r="H29" s="187">
        <v>2.18</v>
      </c>
      <c r="I29" s="188">
        <f>ROUND(G29*H29,2)</f>
        <v>4011.2</v>
      </c>
      <c r="J29" s="189">
        <v>0</v>
      </c>
      <c r="K29" s="186">
        <f>G29*J29</f>
        <v>0</v>
      </c>
      <c r="L29" s="189">
        <v>0</v>
      </c>
      <c r="M29" s="186">
        <f>G29*L29</f>
        <v>0</v>
      </c>
      <c r="N29" s="190">
        <v>20</v>
      </c>
      <c r="O29" s="191">
        <v>4</v>
      </c>
      <c r="P29" s="13" t="s">
        <v>115</v>
      </c>
    </row>
    <row r="30" spans="4:19" s="13" customFormat="1" ht="15.75" customHeight="1">
      <c r="D30" s="192"/>
      <c r="E30" s="193" t="s">
        <v>125</v>
      </c>
      <c r="G30" s="194">
        <v>1840</v>
      </c>
      <c r="H30" s="32"/>
      <c r="N30" s="32"/>
      <c r="P30" s="192" t="s">
        <v>115</v>
      </c>
      <c r="Q30" s="192" t="s">
        <v>115</v>
      </c>
      <c r="R30" s="192" t="s">
        <v>119</v>
      </c>
      <c r="S30" s="192" t="s">
        <v>108</v>
      </c>
    </row>
    <row r="31" spans="1:16" s="13" customFormat="1" ht="13.5" customHeight="1">
      <c r="A31" s="183" t="s">
        <v>149</v>
      </c>
      <c r="B31" s="183" t="s">
        <v>110</v>
      </c>
      <c r="C31" s="183" t="s">
        <v>121</v>
      </c>
      <c r="D31" s="184" t="s">
        <v>150</v>
      </c>
      <c r="E31" s="185" t="s">
        <v>151</v>
      </c>
      <c r="F31" s="183" t="s">
        <v>124</v>
      </c>
      <c r="G31" s="186">
        <v>3680</v>
      </c>
      <c r="H31" s="187">
        <v>0.58</v>
      </c>
      <c r="I31" s="188">
        <f>ROUND(G31*H31,2)</f>
        <v>2134.4</v>
      </c>
      <c r="J31" s="189">
        <v>0</v>
      </c>
      <c r="K31" s="186">
        <f>G31*J31</f>
        <v>0</v>
      </c>
      <c r="L31" s="189">
        <v>0</v>
      </c>
      <c r="M31" s="186">
        <f>G31*L31</f>
        <v>0</v>
      </c>
      <c r="N31" s="190">
        <v>20</v>
      </c>
      <c r="O31" s="191">
        <v>4</v>
      </c>
      <c r="P31" s="13" t="s">
        <v>115</v>
      </c>
    </row>
    <row r="32" spans="4:19" s="13" customFormat="1" ht="15.75" customHeight="1">
      <c r="D32" s="192"/>
      <c r="E32" s="193" t="s">
        <v>152</v>
      </c>
      <c r="G32" s="194">
        <v>3680</v>
      </c>
      <c r="H32" s="32"/>
      <c r="N32" s="32"/>
      <c r="P32" s="192" t="s">
        <v>115</v>
      </c>
      <c r="Q32" s="192" t="s">
        <v>115</v>
      </c>
      <c r="R32" s="192" t="s">
        <v>119</v>
      </c>
      <c r="S32" s="192" t="s">
        <v>108</v>
      </c>
    </row>
    <row r="33" spans="1:16" s="13" customFormat="1" ht="24" customHeight="1">
      <c r="A33" s="183" t="s">
        <v>153</v>
      </c>
      <c r="B33" s="183" t="s">
        <v>110</v>
      </c>
      <c r="C33" s="183" t="s">
        <v>121</v>
      </c>
      <c r="D33" s="184" t="s">
        <v>154</v>
      </c>
      <c r="E33" s="185" t="s">
        <v>155</v>
      </c>
      <c r="F33" s="183" t="s">
        <v>138</v>
      </c>
      <c r="G33" s="186">
        <v>7</v>
      </c>
      <c r="H33" s="187">
        <v>522</v>
      </c>
      <c r="I33" s="188">
        <f>ROUND(G33*H33,2)</f>
        <v>3654</v>
      </c>
      <c r="J33" s="189">
        <v>0</v>
      </c>
      <c r="K33" s="186">
        <f>G33*J33</f>
        <v>0</v>
      </c>
      <c r="L33" s="189">
        <v>0</v>
      </c>
      <c r="M33" s="186">
        <f>G33*L33</f>
        <v>0</v>
      </c>
      <c r="N33" s="190">
        <v>20</v>
      </c>
      <c r="O33" s="191">
        <v>4</v>
      </c>
      <c r="P33" s="13" t="s">
        <v>115</v>
      </c>
    </row>
    <row r="34" spans="4:19" s="13" customFormat="1" ht="15.75" customHeight="1">
      <c r="D34" s="192"/>
      <c r="E34" s="193" t="s">
        <v>139</v>
      </c>
      <c r="G34" s="194">
        <v>7</v>
      </c>
      <c r="H34" s="32"/>
      <c r="N34" s="32"/>
      <c r="P34" s="192" t="s">
        <v>115</v>
      </c>
      <c r="Q34" s="192" t="s">
        <v>115</v>
      </c>
      <c r="R34" s="192" t="s">
        <v>119</v>
      </c>
      <c r="S34" s="192" t="s">
        <v>108</v>
      </c>
    </row>
    <row r="35" spans="1:16" s="13" customFormat="1" ht="13.5" customHeight="1">
      <c r="A35" s="195" t="s">
        <v>156</v>
      </c>
      <c r="B35" s="195" t="s">
        <v>127</v>
      </c>
      <c r="C35" s="195" t="s">
        <v>128</v>
      </c>
      <c r="D35" s="196" t="s">
        <v>157</v>
      </c>
      <c r="E35" s="197" t="s">
        <v>158</v>
      </c>
      <c r="F35" s="195" t="s">
        <v>138</v>
      </c>
      <c r="G35" s="198">
        <v>7</v>
      </c>
      <c r="H35" s="199">
        <v>3500</v>
      </c>
      <c r="I35" s="200">
        <f>ROUND(G35*H35,2)</f>
        <v>24500</v>
      </c>
      <c r="J35" s="201">
        <v>0</v>
      </c>
      <c r="K35" s="198">
        <f>G35*J35</f>
        <v>0</v>
      </c>
      <c r="L35" s="201">
        <v>0</v>
      </c>
      <c r="M35" s="198">
        <f>G35*L35</f>
        <v>0</v>
      </c>
      <c r="N35" s="202">
        <v>14</v>
      </c>
      <c r="O35" s="203">
        <v>8</v>
      </c>
      <c r="P35" s="204" t="s">
        <v>115</v>
      </c>
    </row>
    <row r="36" spans="1:16" s="13" customFormat="1" ht="13.5" customHeight="1">
      <c r="A36" s="183" t="s">
        <v>159</v>
      </c>
      <c r="B36" s="183" t="s">
        <v>110</v>
      </c>
      <c r="C36" s="183" t="s">
        <v>121</v>
      </c>
      <c r="D36" s="184" t="s">
        <v>160</v>
      </c>
      <c r="E36" s="185" t="s">
        <v>161</v>
      </c>
      <c r="F36" s="183" t="s">
        <v>138</v>
      </c>
      <c r="G36" s="186">
        <v>7</v>
      </c>
      <c r="H36" s="187">
        <v>96.66</v>
      </c>
      <c r="I36" s="188">
        <f>ROUND(G36*H36,2)</f>
        <v>676.62</v>
      </c>
      <c r="J36" s="189">
        <v>0</v>
      </c>
      <c r="K36" s="186">
        <f>G36*J36</f>
        <v>0</v>
      </c>
      <c r="L36" s="189">
        <v>0</v>
      </c>
      <c r="M36" s="186">
        <f>G36*L36</f>
        <v>0</v>
      </c>
      <c r="N36" s="190">
        <v>20</v>
      </c>
      <c r="O36" s="191">
        <v>4</v>
      </c>
      <c r="P36" s="13" t="s">
        <v>115</v>
      </c>
    </row>
    <row r="37" spans="4:19" s="13" customFormat="1" ht="15.75" customHeight="1">
      <c r="D37" s="192"/>
      <c r="E37" s="193" t="s">
        <v>139</v>
      </c>
      <c r="G37" s="194">
        <v>7</v>
      </c>
      <c r="H37" s="32"/>
      <c r="N37" s="32"/>
      <c r="P37" s="192" t="s">
        <v>115</v>
      </c>
      <c r="Q37" s="192" t="s">
        <v>115</v>
      </c>
      <c r="R37" s="192" t="s">
        <v>119</v>
      </c>
      <c r="S37" s="192" t="s">
        <v>107</v>
      </c>
    </row>
    <row r="38" spans="1:16" s="13" customFormat="1" ht="13.5" customHeight="1">
      <c r="A38" s="195" t="s">
        <v>162</v>
      </c>
      <c r="B38" s="195" t="s">
        <v>127</v>
      </c>
      <c r="C38" s="195" t="s">
        <v>128</v>
      </c>
      <c r="D38" s="196" t="s">
        <v>163</v>
      </c>
      <c r="E38" s="197" t="s">
        <v>164</v>
      </c>
      <c r="F38" s="195" t="s">
        <v>138</v>
      </c>
      <c r="G38" s="198">
        <v>21</v>
      </c>
      <c r="H38" s="199">
        <v>95</v>
      </c>
      <c r="I38" s="200">
        <f>ROUND(G38*H38,2)</f>
        <v>1995</v>
      </c>
      <c r="J38" s="201">
        <v>0</v>
      </c>
      <c r="K38" s="198">
        <f>G38*J38</f>
        <v>0</v>
      </c>
      <c r="L38" s="201">
        <v>0</v>
      </c>
      <c r="M38" s="198">
        <f>G38*L38</f>
        <v>0</v>
      </c>
      <c r="N38" s="202">
        <v>20</v>
      </c>
      <c r="O38" s="203">
        <v>8</v>
      </c>
      <c r="P38" s="204" t="s">
        <v>115</v>
      </c>
    </row>
    <row r="39" spans="4:19" s="13" customFormat="1" ht="15.75" customHeight="1">
      <c r="D39" s="192"/>
      <c r="E39" s="193" t="s">
        <v>165</v>
      </c>
      <c r="G39" s="194">
        <v>21</v>
      </c>
      <c r="H39" s="32"/>
      <c r="N39" s="32"/>
      <c r="P39" s="192" t="s">
        <v>115</v>
      </c>
      <c r="Q39" s="192" t="s">
        <v>115</v>
      </c>
      <c r="R39" s="192" t="s">
        <v>119</v>
      </c>
      <c r="S39" s="192" t="s">
        <v>107</v>
      </c>
    </row>
    <row r="40" spans="1:16" s="13" customFormat="1" ht="13.5" customHeight="1">
      <c r="A40" s="195" t="s">
        <v>166</v>
      </c>
      <c r="B40" s="195" t="s">
        <v>127</v>
      </c>
      <c r="C40" s="195" t="s">
        <v>128</v>
      </c>
      <c r="D40" s="196" t="s">
        <v>167</v>
      </c>
      <c r="E40" s="197" t="s">
        <v>168</v>
      </c>
      <c r="F40" s="195" t="s">
        <v>169</v>
      </c>
      <c r="G40" s="198">
        <v>21</v>
      </c>
      <c r="H40" s="199">
        <v>23.75</v>
      </c>
      <c r="I40" s="200">
        <f>ROUND(G40*H40,2)</f>
        <v>498.75</v>
      </c>
      <c r="J40" s="201">
        <v>0</v>
      </c>
      <c r="K40" s="198">
        <f>G40*J40</f>
        <v>0</v>
      </c>
      <c r="L40" s="201">
        <v>0</v>
      </c>
      <c r="M40" s="198">
        <f>G40*L40</f>
        <v>0</v>
      </c>
      <c r="N40" s="202">
        <v>20</v>
      </c>
      <c r="O40" s="203">
        <v>8</v>
      </c>
      <c r="P40" s="204" t="s">
        <v>115</v>
      </c>
    </row>
    <row r="41" spans="4:19" s="13" customFormat="1" ht="15.75" customHeight="1">
      <c r="D41" s="192"/>
      <c r="E41" s="193" t="s">
        <v>165</v>
      </c>
      <c r="G41" s="194">
        <v>21</v>
      </c>
      <c r="H41" s="32"/>
      <c r="N41" s="32"/>
      <c r="P41" s="192" t="s">
        <v>115</v>
      </c>
      <c r="Q41" s="192" t="s">
        <v>115</v>
      </c>
      <c r="R41" s="192" t="s">
        <v>119</v>
      </c>
      <c r="S41" s="192" t="s">
        <v>107</v>
      </c>
    </row>
    <row r="42" spans="1:16" s="13" customFormat="1" ht="13.5" customHeight="1">
      <c r="A42" s="195" t="s">
        <v>170</v>
      </c>
      <c r="B42" s="195" t="s">
        <v>127</v>
      </c>
      <c r="C42" s="195" t="s">
        <v>128</v>
      </c>
      <c r="D42" s="196" t="s">
        <v>171</v>
      </c>
      <c r="E42" s="197" t="s">
        <v>172</v>
      </c>
      <c r="F42" s="195" t="s">
        <v>173</v>
      </c>
      <c r="G42" s="198">
        <v>14</v>
      </c>
      <c r="H42" s="199">
        <v>10</v>
      </c>
      <c r="I42" s="200">
        <f>ROUND(G42*H42,2)</f>
        <v>140</v>
      </c>
      <c r="J42" s="201">
        <v>0</v>
      </c>
      <c r="K42" s="198">
        <f>G42*J42</f>
        <v>0</v>
      </c>
      <c r="L42" s="201">
        <v>0</v>
      </c>
      <c r="M42" s="198">
        <f>G42*L42</f>
        <v>0</v>
      </c>
      <c r="N42" s="202">
        <v>20</v>
      </c>
      <c r="O42" s="203">
        <v>8</v>
      </c>
      <c r="P42" s="204" t="s">
        <v>115</v>
      </c>
    </row>
    <row r="43" spans="4:19" s="13" customFormat="1" ht="15.75" customHeight="1">
      <c r="D43" s="192"/>
      <c r="E43" s="193" t="s">
        <v>174</v>
      </c>
      <c r="G43" s="194">
        <v>14</v>
      </c>
      <c r="H43" s="32"/>
      <c r="N43" s="32"/>
      <c r="P43" s="192" t="s">
        <v>115</v>
      </c>
      <c r="Q43" s="192" t="s">
        <v>115</v>
      </c>
      <c r="R43" s="192" t="s">
        <v>119</v>
      </c>
      <c r="S43" s="192" t="s">
        <v>107</v>
      </c>
    </row>
    <row r="44" spans="1:16" s="13" customFormat="1" ht="13.5" customHeight="1">
      <c r="A44" s="183" t="s">
        <v>175</v>
      </c>
      <c r="B44" s="183" t="s">
        <v>110</v>
      </c>
      <c r="C44" s="183" t="s">
        <v>176</v>
      </c>
      <c r="D44" s="184" t="s">
        <v>177</v>
      </c>
      <c r="E44" s="185" t="s">
        <v>178</v>
      </c>
      <c r="F44" s="183" t="s">
        <v>138</v>
      </c>
      <c r="G44" s="186">
        <v>7</v>
      </c>
      <c r="H44" s="187">
        <v>12.5</v>
      </c>
      <c r="I44" s="188">
        <f>ROUND(G44*H44,2)</f>
        <v>87.5</v>
      </c>
      <c r="J44" s="189">
        <v>0</v>
      </c>
      <c r="K44" s="186">
        <f>G44*J44</f>
        <v>0</v>
      </c>
      <c r="L44" s="189">
        <v>0</v>
      </c>
      <c r="M44" s="186">
        <f>G44*L44</f>
        <v>0</v>
      </c>
      <c r="N44" s="190">
        <v>20</v>
      </c>
      <c r="O44" s="191">
        <v>4</v>
      </c>
      <c r="P44" s="13" t="s">
        <v>115</v>
      </c>
    </row>
    <row r="45" spans="4:19" s="13" customFormat="1" ht="15.75" customHeight="1">
      <c r="D45" s="192"/>
      <c r="E45" s="193" t="s">
        <v>139</v>
      </c>
      <c r="G45" s="194">
        <v>7</v>
      </c>
      <c r="H45" s="32"/>
      <c r="N45" s="32"/>
      <c r="P45" s="192" t="s">
        <v>115</v>
      </c>
      <c r="Q45" s="192" t="s">
        <v>115</v>
      </c>
      <c r="R45" s="192" t="s">
        <v>119</v>
      </c>
      <c r="S45" s="192" t="s">
        <v>107</v>
      </c>
    </row>
    <row r="46" spans="1:16" s="13" customFormat="1" ht="13.5" customHeight="1">
      <c r="A46" s="195" t="s">
        <v>179</v>
      </c>
      <c r="B46" s="195" t="s">
        <v>127</v>
      </c>
      <c r="C46" s="195" t="s">
        <v>128</v>
      </c>
      <c r="D46" s="196" t="s">
        <v>180</v>
      </c>
      <c r="E46" s="197" t="s">
        <v>181</v>
      </c>
      <c r="F46" s="195" t="s">
        <v>173</v>
      </c>
      <c r="G46" s="198">
        <v>2.8</v>
      </c>
      <c r="H46" s="199">
        <v>90</v>
      </c>
      <c r="I46" s="200">
        <f>ROUND(G46*H46,2)</f>
        <v>252</v>
      </c>
      <c r="J46" s="201">
        <v>0</v>
      </c>
      <c r="K46" s="198">
        <f>G46*J46</f>
        <v>0</v>
      </c>
      <c r="L46" s="201">
        <v>0</v>
      </c>
      <c r="M46" s="198">
        <f>G46*L46</f>
        <v>0</v>
      </c>
      <c r="N46" s="202">
        <v>20</v>
      </c>
      <c r="O46" s="203">
        <v>8</v>
      </c>
      <c r="P46" s="204" t="s">
        <v>115</v>
      </c>
    </row>
    <row r="47" spans="4:19" s="13" customFormat="1" ht="15.75" customHeight="1">
      <c r="D47" s="192"/>
      <c r="E47" s="193" t="s">
        <v>182</v>
      </c>
      <c r="G47" s="194">
        <v>2.8</v>
      </c>
      <c r="H47" s="32"/>
      <c r="N47" s="32"/>
      <c r="P47" s="192" t="s">
        <v>115</v>
      </c>
      <c r="Q47" s="192" t="s">
        <v>115</v>
      </c>
      <c r="R47" s="192" t="s">
        <v>119</v>
      </c>
      <c r="S47" s="192" t="s">
        <v>107</v>
      </c>
    </row>
    <row r="48" spans="1:16" s="13" customFormat="1" ht="13.5" customHeight="1">
      <c r="A48" s="183" t="s">
        <v>183</v>
      </c>
      <c r="B48" s="183" t="s">
        <v>110</v>
      </c>
      <c r="C48" s="183" t="s">
        <v>121</v>
      </c>
      <c r="D48" s="184" t="s">
        <v>184</v>
      </c>
      <c r="E48" s="185" t="s">
        <v>185</v>
      </c>
      <c r="F48" s="183" t="s">
        <v>124</v>
      </c>
      <c r="G48" s="186">
        <v>7</v>
      </c>
      <c r="H48" s="187">
        <v>30.35</v>
      </c>
      <c r="I48" s="188">
        <f>ROUND(G48*H48,2)</f>
        <v>212.45</v>
      </c>
      <c r="J48" s="189">
        <v>0</v>
      </c>
      <c r="K48" s="186">
        <f>G48*J48</f>
        <v>0</v>
      </c>
      <c r="L48" s="189">
        <v>0</v>
      </c>
      <c r="M48" s="186">
        <f>G48*L48</f>
        <v>0</v>
      </c>
      <c r="N48" s="190">
        <v>20</v>
      </c>
      <c r="O48" s="191">
        <v>4</v>
      </c>
      <c r="P48" s="13" t="s">
        <v>115</v>
      </c>
    </row>
    <row r="49" spans="4:19" s="13" customFormat="1" ht="15.75" customHeight="1">
      <c r="D49" s="192"/>
      <c r="E49" s="193" t="s">
        <v>139</v>
      </c>
      <c r="G49" s="194">
        <v>7</v>
      </c>
      <c r="H49" s="32"/>
      <c r="N49" s="32"/>
      <c r="P49" s="192" t="s">
        <v>115</v>
      </c>
      <c r="Q49" s="192" t="s">
        <v>115</v>
      </c>
      <c r="R49" s="192" t="s">
        <v>119</v>
      </c>
      <c r="S49" s="192" t="s">
        <v>108</v>
      </c>
    </row>
    <row r="50" spans="1:16" s="13" customFormat="1" ht="13.5" customHeight="1">
      <c r="A50" s="195" t="s">
        <v>186</v>
      </c>
      <c r="B50" s="195" t="s">
        <v>127</v>
      </c>
      <c r="C50" s="195" t="s">
        <v>128</v>
      </c>
      <c r="D50" s="196" t="s">
        <v>187</v>
      </c>
      <c r="E50" s="197" t="s">
        <v>188</v>
      </c>
      <c r="F50" s="195" t="s">
        <v>114</v>
      </c>
      <c r="G50" s="198">
        <v>0.7</v>
      </c>
      <c r="H50" s="199">
        <v>650</v>
      </c>
      <c r="I50" s="200">
        <f>ROUND(G50*H50,2)</f>
        <v>455</v>
      </c>
      <c r="J50" s="201">
        <v>0</v>
      </c>
      <c r="K50" s="198">
        <f>G50*J50</f>
        <v>0</v>
      </c>
      <c r="L50" s="201">
        <v>0</v>
      </c>
      <c r="M50" s="198">
        <f>G50*L50</f>
        <v>0</v>
      </c>
      <c r="N50" s="202">
        <v>20</v>
      </c>
      <c r="O50" s="203">
        <v>8</v>
      </c>
      <c r="P50" s="204" t="s">
        <v>115</v>
      </c>
    </row>
    <row r="51" spans="1:16" s="13" customFormat="1" ht="13.5" customHeight="1">
      <c r="A51" s="183" t="s">
        <v>189</v>
      </c>
      <c r="B51" s="183" t="s">
        <v>110</v>
      </c>
      <c r="C51" s="183" t="s">
        <v>121</v>
      </c>
      <c r="D51" s="184" t="s">
        <v>190</v>
      </c>
      <c r="E51" s="185" t="s">
        <v>191</v>
      </c>
      <c r="F51" s="183" t="s">
        <v>192</v>
      </c>
      <c r="G51" s="186">
        <v>0.021</v>
      </c>
      <c r="H51" s="187">
        <v>1789.32</v>
      </c>
      <c r="I51" s="188">
        <f>ROUND(G51*H51,2)</f>
        <v>37.58</v>
      </c>
      <c r="J51" s="189">
        <v>0</v>
      </c>
      <c r="K51" s="186">
        <f>G51*J51</f>
        <v>0</v>
      </c>
      <c r="L51" s="189">
        <v>0</v>
      </c>
      <c r="M51" s="186">
        <f>G51*L51</f>
        <v>0</v>
      </c>
      <c r="N51" s="190">
        <v>20</v>
      </c>
      <c r="O51" s="191">
        <v>4</v>
      </c>
      <c r="P51" s="13" t="s">
        <v>115</v>
      </c>
    </row>
    <row r="52" spans="1:16" s="13" customFormat="1" ht="13.5" customHeight="1">
      <c r="A52" s="195" t="s">
        <v>193</v>
      </c>
      <c r="B52" s="195" t="s">
        <v>127</v>
      </c>
      <c r="C52" s="195" t="s">
        <v>128</v>
      </c>
      <c r="D52" s="196" t="s">
        <v>194</v>
      </c>
      <c r="E52" s="197" t="s">
        <v>195</v>
      </c>
      <c r="F52" s="195" t="s">
        <v>131</v>
      </c>
      <c r="G52" s="198">
        <v>7</v>
      </c>
      <c r="H52" s="199">
        <v>336</v>
      </c>
      <c r="I52" s="200">
        <f>ROUND(G52*H52,2)</f>
        <v>2352</v>
      </c>
      <c r="J52" s="201">
        <v>0</v>
      </c>
      <c r="K52" s="198">
        <f>G52*J52</f>
        <v>0</v>
      </c>
      <c r="L52" s="201">
        <v>0</v>
      </c>
      <c r="M52" s="198">
        <f>G52*L52</f>
        <v>0</v>
      </c>
      <c r="N52" s="202">
        <v>20</v>
      </c>
      <c r="O52" s="203">
        <v>8</v>
      </c>
      <c r="P52" s="204" t="s">
        <v>115</v>
      </c>
    </row>
    <row r="53" spans="4:19" s="13" customFormat="1" ht="15.75" customHeight="1">
      <c r="D53" s="192"/>
      <c r="E53" s="193" t="s">
        <v>196</v>
      </c>
      <c r="G53" s="194">
        <v>7</v>
      </c>
      <c r="H53" s="32"/>
      <c r="N53" s="32"/>
      <c r="P53" s="192" t="s">
        <v>115</v>
      </c>
      <c r="Q53" s="192" t="s">
        <v>115</v>
      </c>
      <c r="R53" s="192" t="s">
        <v>119</v>
      </c>
      <c r="S53" s="192" t="s">
        <v>107</v>
      </c>
    </row>
    <row r="54" spans="1:16" s="13" customFormat="1" ht="13.5" customHeight="1">
      <c r="A54" s="183" t="s">
        <v>197</v>
      </c>
      <c r="B54" s="183" t="s">
        <v>110</v>
      </c>
      <c r="C54" s="183" t="s">
        <v>121</v>
      </c>
      <c r="D54" s="184" t="s">
        <v>198</v>
      </c>
      <c r="E54" s="185" t="s">
        <v>199</v>
      </c>
      <c r="F54" s="183" t="s">
        <v>114</v>
      </c>
      <c r="G54" s="186">
        <v>18.75</v>
      </c>
      <c r="H54" s="187">
        <v>265</v>
      </c>
      <c r="I54" s="188">
        <f>ROUND(G54*H54,2)</f>
        <v>4968.75</v>
      </c>
      <c r="J54" s="189">
        <v>0</v>
      </c>
      <c r="K54" s="186">
        <f>G54*J54</f>
        <v>0</v>
      </c>
      <c r="L54" s="189">
        <v>0</v>
      </c>
      <c r="M54" s="186">
        <f>G54*L54</f>
        <v>0</v>
      </c>
      <c r="N54" s="190">
        <v>20</v>
      </c>
      <c r="O54" s="191">
        <v>4</v>
      </c>
      <c r="P54" s="13" t="s">
        <v>115</v>
      </c>
    </row>
    <row r="55" spans="4:19" s="13" customFormat="1" ht="15.75" customHeight="1">
      <c r="D55" s="192"/>
      <c r="E55" s="193" t="s">
        <v>200</v>
      </c>
      <c r="G55" s="194">
        <v>18.4</v>
      </c>
      <c r="H55" s="32"/>
      <c r="N55" s="32"/>
      <c r="P55" s="192" t="s">
        <v>115</v>
      </c>
      <c r="Q55" s="192" t="s">
        <v>115</v>
      </c>
      <c r="R55" s="192" t="s">
        <v>119</v>
      </c>
      <c r="S55" s="192" t="s">
        <v>107</v>
      </c>
    </row>
    <row r="56" spans="4:19" s="13" customFormat="1" ht="15.75" customHeight="1">
      <c r="D56" s="192"/>
      <c r="E56" s="193" t="s">
        <v>201</v>
      </c>
      <c r="G56" s="194">
        <v>0.35</v>
      </c>
      <c r="H56" s="32"/>
      <c r="N56" s="32"/>
      <c r="P56" s="192" t="s">
        <v>115</v>
      </c>
      <c r="Q56" s="192" t="s">
        <v>115</v>
      </c>
      <c r="R56" s="192" t="s">
        <v>119</v>
      </c>
      <c r="S56" s="192" t="s">
        <v>107</v>
      </c>
    </row>
    <row r="57" spans="1:16" s="13" customFormat="1" ht="13.5" customHeight="1">
      <c r="A57" s="183" t="s">
        <v>202</v>
      </c>
      <c r="B57" s="183" t="s">
        <v>110</v>
      </c>
      <c r="C57" s="183" t="s">
        <v>121</v>
      </c>
      <c r="D57" s="184" t="s">
        <v>203</v>
      </c>
      <c r="E57" s="185" t="s">
        <v>204</v>
      </c>
      <c r="F57" s="183" t="s">
        <v>114</v>
      </c>
      <c r="G57" s="186">
        <v>75</v>
      </c>
      <c r="H57" s="187">
        <v>14.26</v>
      </c>
      <c r="I57" s="188">
        <f>ROUND(G57*H57,2)</f>
        <v>1069.5</v>
      </c>
      <c r="J57" s="189">
        <v>0</v>
      </c>
      <c r="K57" s="186">
        <f>G57*J57</f>
        <v>0</v>
      </c>
      <c r="L57" s="189">
        <v>0</v>
      </c>
      <c r="M57" s="186">
        <f>G57*L57</f>
        <v>0</v>
      </c>
      <c r="N57" s="190">
        <v>20</v>
      </c>
      <c r="O57" s="191">
        <v>4</v>
      </c>
      <c r="P57" s="13" t="s">
        <v>115</v>
      </c>
    </row>
    <row r="58" spans="2:16" s="151" customFormat="1" ht="12.75" customHeight="1">
      <c r="B58" s="152" t="s">
        <v>64</v>
      </c>
      <c r="D58" s="153" t="s">
        <v>146</v>
      </c>
      <c r="E58" s="153" t="s">
        <v>205</v>
      </c>
      <c r="H58" s="182"/>
      <c r="I58" s="154">
        <f>I59</f>
        <v>811.28</v>
      </c>
      <c r="K58" s="155">
        <f>K59</f>
        <v>0</v>
      </c>
      <c r="M58" s="155">
        <f>M59</f>
        <v>0</v>
      </c>
      <c r="N58" s="182"/>
      <c r="P58" s="153" t="s">
        <v>108</v>
      </c>
    </row>
    <row r="59" spans="2:16" s="151" customFormat="1" ht="12.75" customHeight="1">
      <c r="B59" s="156" t="s">
        <v>64</v>
      </c>
      <c r="D59" s="157" t="s">
        <v>206</v>
      </c>
      <c r="E59" s="157" t="s">
        <v>207</v>
      </c>
      <c r="H59" s="182"/>
      <c r="I59" s="158">
        <f>I60</f>
        <v>811.28</v>
      </c>
      <c r="K59" s="159">
        <f>K60</f>
        <v>0</v>
      </c>
      <c r="M59" s="159">
        <f>M60</f>
        <v>0</v>
      </c>
      <c r="N59" s="182"/>
      <c r="P59" s="157" t="s">
        <v>115</v>
      </c>
    </row>
    <row r="60" spans="1:16" s="13" customFormat="1" ht="13.5" customHeight="1">
      <c r="A60" s="183" t="s">
        <v>208</v>
      </c>
      <c r="B60" s="183" t="s">
        <v>110</v>
      </c>
      <c r="C60" s="183" t="s">
        <v>121</v>
      </c>
      <c r="D60" s="184" t="s">
        <v>209</v>
      </c>
      <c r="E60" s="185" t="s">
        <v>210</v>
      </c>
      <c r="F60" s="183" t="s">
        <v>192</v>
      </c>
      <c r="G60" s="186">
        <v>3.73</v>
      </c>
      <c r="H60" s="187">
        <v>217.5</v>
      </c>
      <c r="I60" s="188">
        <f>ROUND(G60*H60,2)</f>
        <v>811.28</v>
      </c>
      <c r="J60" s="189">
        <v>0</v>
      </c>
      <c r="K60" s="186">
        <f>G60*J60</f>
        <v>0</v>
      </c>
      <c r="L60" s="189">
        <v>0</v>
      </c>
      <c r="M60" s="186">
        <f>G60*L60</f>
        <v>0</v>
      </c>
      <c r="N60" s="190">
        <v>20</v>
      </c>
      <c r="O60" s="191">
        <v>4</v>
      </c>
      <c r="P60" s="13" t="s">
        <v>120</v>
      </c>
    </row>
    <row r="61" spans="5:14" s="160" customFormat="1" ht="12.75" customHeight="1">
      <c r="E61" s="161" t="s">
        <v>89</v>
      </c>
      <c r="H61" s="205"/>
      <c r="I61" s="162">
        <f>I14</f>
        <v>166323.11</v>
      </c>
      <c r="K61" s="163">
        <f>K14</f>
        <v>0</v>
      </c>
      <c r="M61" s="163">
        <f>M14</f>
        <v>0</v>
      </c>
      <c r="N61" s="205"/>
    </row>
  </sheetData>
  <sheetProtection sheet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206" customWidth="1"/>
  </cols>
  <sheetData>
    <row r="1" spans="1:5" s="1" customFormat="1" ht="12.75" customHeight="1">
      <c r="A1" s="1" t="s">
        <v>125</v>
      </c>
      <c r="B1" s="1" t="s">
        <v>4</v>
      </c>
      <c r="C1" s="1" t="s">
        <v>124</v>
      </c>
      <c r="D1" s="1" t="s">
        <v>211</v>
      </c>
      <c r="E1" s="1" t="s">
        <v>120</v>
      </c>
    </row>
    <row r="2" spans="1:5" s="1" customFormat="1" ht="12.75" customHeight="1">
      <c r="A2" s="1" t="s">
        <v>139</v>
      </c>
      <c r="B2" s="1" t="s">
        <v>4</v>
      </c>
      <c r="C2" s="1" t="s">
        <v>138</v>
      </c>
      <c r="D2" s="1" t="s">
        <v>140</v>
      </c>
      <c r="E2" s="1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Kajzarová Jitka</cp:lastModifiedBy>
  <dcterms:created xsi:type="dcterms:W3CDTF">2012-11-07T15:36:21Z</dcterms:created>
  <dcterms:modified xsi:type="dcterms:W3CDTF">2014-11-10T08:12:19Z</dcterms:modified>
  <cp:category/>
  <cp:version/>
  <cp:contentType/>
  <cp:contentStatus/>
</cp:coreProperties>
</file>